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23 Individual PriceLists\"/>
    </mc:Choice>
  </mc:AlternateContent>
  <xr:revisionPtr revIDLastSave="0" documentId="8_{444AD442-2A1F-477C-93D6-0727319BDA1B}" xr6:coauthVersionLast="47" xr6:coauthVersionMax="47" xr10:uidLastSave="{00000000-0000-0000-0000-000000000000}"/>
  <bookViews>
    <workbookView xWindow="-120" yWindow="-120" windowWidth="29040" windowHeight="17790" xr2:uid="{7D73FE28-CF01-45A1-AE9C-6115DD14630D}"/>
  </bookViews>
  <sheets>
    <sheet name="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4" i="1" l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C105" i="1"/>
  <c r="D105" i="1" s="1"/>
  <c r="D104" i="1"/>
  <c r="C104" i="1"/>
  <c r="D103" i="1"/>
  <c r="C103" i="1"/>
  <c r="D101" i="1"/>
  <c r="AC96" i="1"/>
  <c r="AC87" i="1"/>
  <c r="AC91" i="1" s="1"/>
  <c r="AC74" i="1"/>
  <c r="AC73" i="1"/>
  <c r="AC72" i="1"/>
  <c r="AC71" i="1"/>
  <c r="AC70" i="1"/>
  <c r="AC69" i="1"/>
  <c r="AC68" i="1"/>
  <c r="AC67" i="1"/>
  <c r="AC66" i="1"/>
  <c r="AC65" i="1"/>
  <c r="AC64" i="1"/>
  <c r="AC61" i="1"/>
  <c r="AC60" i="1"/>
  <c r="AC59" i="1"/>
  <c r="AC58" i="1"/>
  <c r="AC57" i="1"/>
  <c r="AC56" i="1"/>
  <c r="AB56" i="1"/>
  <c r="AC51" i="1"/>
  <c r="AC48" i="1"/>
  <c r="AC47" i="1"/>
  <c r="AC42" i="1"/>
  <c r="AC41" i="1"/>
  <c r="AC40" i="1"/>
  <c r="AC39" i="1"/>
  <c r="AC38" i="1"/>
  <c r="AC37" i="1"/>
  <c r="AC34" i="1"/>
  <c r="AC33" i="1"/>
  <c r="AC23" i="1"/>
  <c r="AC22" i="1"/>
  <c r="AC88" i="1" l="1"/>
  <c r="AC89" i="1"/>
  <c r="AC90" i="1"/>
  <c r="AC92" i="1"/>
</calcChain>
</file>

<file path=xl/sharedStrings.xml><?xml version="1.0" encoding="utf-8"?>
<sst xmlns="http://schemas.openxmlformats.org/spreadsheetml/2006/main" count="206" uniqueCount="154">
  <si>
    <t>Price List Effective 01/15/2023 Rev. 3.1.04</t>
  </si>
  <si>
    <t>Work your part number from left to right always ==&gt;</t>
  </si>
  <si>
    <t>DISPLAY</t>
  </si>
  <si>
    <t>EW19</t>
  </si>
  <si>
    <t>18.5" Widescreen Full HD (1920x1080) LCD, Fanless &amp; Sealed Unit NEMA12, 4. IP65. Max Temp 50°C, Internal 1x Removable Drive Tray, Overhead/Swingarm &amp; Pedestal Patterns, 2x Flush Mount Brackets Included, Powder Coated RAL7035 Peel Finish.</t>
  </si>
  <si>
    <t>EW22</t>
  </si>
  <si>
    <t>21.5" Widescreen Full HD (1920x1080) LCD, Fanless &amp; Sealed Unit NEMA12, 4. IP65. Max Temp 50°C, Internal 1x Removable Drive Tray, Overhead/Swingarm &amp; Pedestal Patterns, 2x Flush Mount Brackets Included, Powder Coated RAL7035 Peel Finish.</t>
  </si>
  <si>
    <t>EW24</t>
  </si>
  <si>
    <t>24" Widescreen Full HD (1920x1080) LCD, Fanless  &amp; Sealed Unit NEMA12, 4. IP65. Max Temp 50°C, Internal 1x Removable Drive Tray, Overhead/Swingarm &amp; Pedestal Patterns, 2x Flush Mount Brackets Included, Powder Coated RAL7035 Peel Finish.</t>
  </si>
  <si>
    <t>EW32</t>
  </si>
  <si>
    <t>32" Widescreen Full HD (1920x1080) LCD, Fanless  &amp; Sealed Unit NEMA12, 4. IP65. Max Temp 50°C, Internal 1x Removable Drive Tray, Overhead/Swingarm &amp; Pedestal Patterns, 2x Flush Mount Brackets Included, Powder Coated RAL7035 Peel Finish.</t>
  </si>
  <si>
    <t>LENS</t>
  </si>
  <si>
    <t>L</t>
  </si>
  <si>
    <t>Protective Polycarbonate Lens Non Touchscreen</t>
  </si>
  <si>
    <t>T</t>
  </si>
  <si>
    <t>Analog Resistive Touchscreen</t>
  </si>
  <si>
    <t>P</t>
  </si>
  <si>
    <t>Projective Capacitive Touchscreen with Graphite Gray Bezel</t>
  </si>
  <si>
    <t>Only Available with EW32 Display</t>
  </si>
  <si>
    <t>POWER SUPPLY</t>
  </si>
  <si>
    <t>A</t>
  </si>
  <si>
    <t>3-Pin Industrial 100~240 VAC Power Entry - 3-Pin Mini Power Cable Included</t>
  </si>
  <si>
    <t>D</t>
  </si>
  <si>
    <t>Requires 24VDC in - 4-Pin Quick Disconnect Included</t>
  </si>
  <si>
    <t>U</t>
  </si>
  <si>
    <t>UPS60P Uninterruptable Power Supply 24VDC, Maintenance &amp; Battery Free</t>
  </si>
  <si>
    <t>SYSTEM COMPONENT CONFIGURATION</t>
  </si>
  <si>
    <t>JF</t>
  </si>
  <si>
    <t>Apollo Lake: 2x USB 3.0, 2x Ethernet LAN Ports</t>
  </si>
  <si>
    <t>Available on all systems, but only availabe on EW19</t>
  </si>
  <si>
    <t>BB</t>
  </si>
  <si>
    <t>8th Gen Whiskey Lake Intel: 2x USB 3.0 IP65, 2x 1Gb Ethernet Ports</t>
  </si>
  <si>
    <t>IY</t>
  </si>
  <si>
    <t>6th Gen Intel Skylake Mini ITX Q170: 2x USB 3.0, 2x 1Gb Ethernet Ports (1x Supporting vPro AMT)</t>
  </si>
  <si>
    <t>Only available with EW24 and EW32</t>
  </si>
  <si>
    <t>IZ</t>
  </si>
  <si>
    <t>8th Gen Intel Coffeelake Mini ITX Q370: 2x USB 3.0, 2x 1Gb Ethernet Ports (1x Supporting vPro AMT)</t>
  </si>
  <si>
    <t>CPU CONFIGURATION</t>
  </si>
  <si>
    <t>1C</t>
  </si>
  <si>
    <t>Apollo Lake Quad Core Pentium N4200, up to 2.50 GHz, 2MB Cache</t>
  </si>
  <si>
    <t>Only available on JF system</t>
  </si>
  <si>
    <t>1E</t>
  </si>
  <si>
    <t>3.9GHz, Quad Core Intel Core i5-8265U, 6MB Cache</t>
  </si>
  <si>
    <t>Only available on BB system</t>
  </si>
  <si>
    <t>1F</t>
  </si>
  <si>
    <t>4.6GHz, Quad Core Intel Core i7-8565U, 8MB Cache</t>
  </si>
  <si>
    <t>D8</t>
  </si>
  <si>
    <t>6th Gen Quad Core i7-6700TE, up to 3.4 GHz, 8MB Cache</t>
  </si>
  <si>
    <t>Only available on IY system</t>
  </si>
  <si>
    <t>DH</t>
  </si>
  <si>
    <t>8th Gen Hexa Core i5-8500T, up to 3.5 GHz, 9MB Cache</t>
  </si>
  <si>
    <t>Only available on IZ system</t>
  </si>
  <si>
    <t>DJ</t>
  </si>
  <si>
    <t>8th Gen Hexa Core i7-8700T, up to 4.0 GHz, 12MB Cache</t>
  </si>
  <si>
    <t>OPERATING SYSTEM</t>
  </si>
  <si>
    <t>XX</t>
  </si>
  <si>
    <t>No Operating System</t>
  </si>
  <si>
    <t>LUB</t>
  </si>
  <si>
    <t>Linux Ubuntu (Contact us for more options)</t>
  </si>
  <si>
    <t>W76</t>
  </si>
  <si>
    <t>Windows 7 Pro 64-bit Version</t>
  </si>
  <si>
    <t>E76</t>
  </si>
  <si>
    <t>Windows 7 Embedded Standard - 64-bit Version</t>
  </si>
  <si>
    <t>W10</t>
  </si>
  <si>
    <t>Windows 10 Pro 64-bit Version</t>
  </si>
  <si>
    <t>W11</t>
  </si>
  <si>
    <t>Windows 11 Pro 64-bit Version</t>
  </si>
  <si>
    <t>E10</t>
  </si>
  <si>
    <t>Windows 10 Enterprise 64-bit Version (IOT LTSB 2016)</t>
  </si>
  <si>
    <t>Not available on BB system</t>
  </si>
  <si>
    <t>E19</t>
  </si>
  <si>
    <t>Windows 10 Enterprise 64-bit Version (IOT LTSC 2019)</t>
  </si>
  <si>
    <t>E21</t>
  </si>
  <si>
    <t>Windows 10 Enterprise 64-bit Version (IOT LTSC 2021)</t>
  </si>
  <si>
    <t>MEMORY</t>
  </si>
  <si>
    <t>S</t>
  </si>
  <si>
    <t>4.0 GB RAM DDR3</t>
  </si>
  <si>
    <t>Only for JF and Linux OS</t>
  </si>
  <si>
    <t>8.0 GB RAM DDR3</t>
  </si>
  <si>
    <t>Only for JF</t>
  </si>
  <si>
    <t>16.0 GB RAM DDR3</t>
  </si>
  <si>
    <t>B</t>
  </si>
  <si>
    <t>8.0 GB RAM DDR4</t>
  </si>
  <si>
    <t>C</t>
  </si>
  <si>
    <t>16.0 GB RAM DDR4</t>
  </si>
  <si>
    <t>32.0 GB RAM DDR4</t>
  </si>
  <si>
    <t>INTERNAL DRIVE</t>
  </si>
  <si>
    <t>N5</t>
  </si>
  <si>
    <t>1 TB 2.5" Hard Drive SATA (OS DRIVE)</t>
  </si>
  <si>
    <t>Only available with JF, IY, IZ</t>
  </si>
  <si>
    <t>EB</t>
  </si>
  <si>
    <t>256.0 GB 2.5" Solid-State Flash Drive SATA (OS DRIVE)</t>
  </si>
  <si>
    <t>EK</t>
  </si>
  <si>
    <t>512.0 GB 2.5" Solid-State Flash Drive SATA (OS DRIVE)</t>
  </si>
  <si>
    <t>EL</t>
  </si>
  <si>
    <t>960.0 GB 2.5" Solid-State Flash Drive SATA (OS DRIVE)</t>
  </si>
  <si>
    <t>EM</t>
  </si>
  <si>
    <t>1.92 TB 2.5" Solid-State Flash Drive SATA (OS DRIVE)</t>
  </si>
  <si>
    <t>EX</t>
  </si>
  <si>
    <t>128GB M.2 2242 SATA Solid-State Drive (OS DRIVE)</t>
  </si>
  <si>
    <t>Only available with JF</t>
  </si>
  <si>
    <t>EY</t>
  </si>
  <si>
    <t>256GB M.2 2242 SATA Solid-State Drive (OS DRIVE)</t>
  </si>
  <si>
    <t>EZ</t>
  </si>
  <si>
    <t>512GB M.2 2242 SATA Solid-State Drive (OS DRIVE)</t>
  </si>
  <si>
    <t>FB</t>
  </si>
  <si>
    <t>256GB M.2 2280 SATA Solid-State Drive (OS DRIVE)</t>
  </si>
  <si>
    <t>Only available with BB</t>
  </si>
  <si>
    <t>FC</t>
  </si>
  <si>
    <t>512GB M.2 2280 SATA Solid-State Drive (OS DRIVE)</t>
  </si>
  <si>
    <t>FD</t>
  </si>
  <si>
    <t>1TB M.2 2280 SATA Solid-State Drive (OS DRIVE)</t>
  </si>
  <si>
    <t>No Internal Drive (OS DRIVE)</t>
  </si>
  <si>
    <t>NETWORK</t>
  </si>
  <si>
    <t>Q</t>
  </si>
  <si>
    <t>2x Extra 1Gb Ethernet Ports (4x Ports Total)</t>
  </si>
  <si>
    <t>R</t>
  </si>
  <si>
    <t>4x Extra 1Gb Ethernet Ports (6x Ports Total)</t>
  </si>
  <si>
    <t>X</t>
  </si>
  <si>
    <t>No Options</t>
  </si>
  <si>
    <t>ETHERNET PORTS</t>
  </si>
  <si>
    <t>D-Coded M12 Ethernet Connector, Sealed Cover (Up to 100 Mbps Data Transfer)</t>
  </si>
  <si>
    <t>X-Coded M12 Ethernet Connector, Sealed Cover (Up to 1Gbps Data Transfer)</t>
  </si>
  <si>
    <t>RJ45 Capped Ethernet Connector, Sealed Cover</t>
  </si>
  <si>
    <t>SECOND INTERNAL DRIVE FOR EW24 AND IZ SYSTEM ONLY</t>
  </si>
  <si>
    <t>1 TB 2.5" Hard Drive SATA (STORAGE DRIVE)</t>
  </si>
  <si>
    <t>Only for EW24 with IZ System</t>
  </si>
  <si>
    <t>256.0 GB 2.5" Solid-State Flash Drive SATA (STORAGE DRIVE)</t>
  </si>
  <si>
    <t>512.0 GB 2.5" Solid-State Flash Drive SATA (STORAGE DRIVE)</t>
  </si>
  <si>
    <t>960.0 GB 2.5" Solid-State Flash Drive SATA (STORAGE DRIVE)</t>
  </si>
  <si>
    <t>1.92 TB 2.5" Solid-State Flash Drive SATA (STORAGE DRIVE)</t>
  </si>
  <si>
    <t>No Internal Drive</t>
  </si>
  <si>
    <t>ACCESSORIES</t>
  </si>
  <si>
    <t>K2</t>
  </si>
  <si>
    <t>Keyboard Compartment Mounts Under the EX Enclosure - Hinged metal box</t>
  </si>
  <si>
    <t>Only available on EW22 and EW24</t>
  </si>
  <si>
    <t>No Keyboard Needed</t>
  </si>
  <si>
    <t>Your Order's Details:</t>
  </si>
  <si>
    <t>Part Number:</t>
  </si>
  <si>
    <t>CODE</t>
  </si>
  <si>
    <t>PART</t>
  </si>
  <si>
    <t>ORDER DESCRIPTION</t>
  </si>
  <si>
    <t>DSP</t>
  </si>
  <si>
    <t>LEN</t>
  </si>
  <si>
    <t>PS</t>
  </si>
  <si>
    <t>SYS</t>
  </si>
  <si>
    <t>CPU</t>
  </si>
  <si>
    <t>OS</t>
  </si>
  <si>
    <t>RM</t>
  </si>
  <si>
    <t>DRV</t>
  </si>
  <si>
    <t>ACC</t>
  </si>
  <si>
    <t>ETH</t>
  </si>
  <si>
    <t>DRV2</t>
  </si>
  <si>
    <t xml:space="preserve">Please fax your order directly to your LOCAL DISTRIBUTOR or if one is not found in your area, email it to sales@dynics.com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</si>
</sst>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_);\([$$-409]#,##0\)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&quot;$&quot;#,##0"/>
  </numFmts>
  <fonts count="21" x14ac:knownFonts="1">
    <font>
      <sz val="10"/>
      <name val="Arial"/>
    </font>
    <font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0"/>
      <color theme="0" tint="-0.499984740745262"/>
      <name val="Tahoma"/>
      <family val="2"/>
    </font>
    <font>
      <sz val="12"/>
      <color theme="1"/>
      <name val="Times New Roman"/>
      <family val="2"/>
    </font>
    <font>
      <sz val="11"/>
      <color indexed="18"/>
      <name val="Tahoma"/>
      <family val="2"/>
    </font>
    <font>
      <sz val="12"/>
      <color indexed="18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i/>
      <sz val="8"/>
      <name val="Tahoma"/>
      <family val="2"/>
    </font>
    <font>
      <b/>
      <i/>
      <sz val="8"/>
      <color theme="1"/>
      <name val="Tahoma"/>
      <family val="2"/>
    </font>
    <font>
      <b/>
      <sz val="10"/>
      <color rgb="FFFF0000"/>
      <name val="Tahoma"/>
      <family val="2"/>
    </font>
    <font>
      <i/>
      <sz val="8"/>
      <name val="Tahoma"/>
      <family val="2"/>
    </font>
    <font>
      <sz val="10"/>
      <color theme="1"/>
      <name val="Tahoma"/>
      <family val="2"/>
    </font>
    <font>
      <b/>
      <sz val="14"/>
      <color indexed="56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6" fillId="4" borderId="0" xfId="3" applyNumberFormat="1" applyFont="1" applyFill="1" applyAlignment="1" applyProtection="1">
      <alignment horizontal="center" vertical="center" wrapText="1"/>
      <protection locked="0"/>
    </xf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49" fontId="7" fillId="4" borderId="0" xfId="3" applyNumberFormat="1" applyFont="1" applyFill="1" applyAlignment="1" applyProtection="1">
      <alignment horizontal="center" vertical="center" wrapText="1"/>
      <protection locked="0"/>
    </xf>
    <xf numFmtId="164" fontId="3" fillId="4" borderId="0" xfId="0" applyNumberFormat="1" applyFont="1" applyFill="1"/>
    <xf numFmtId="164" fontId="3" fillId="5" borderId="0" xfId="0" applyNumberFormat="1" applyFont="1" applyFill="1"/>
    <xf numFmtId="49" fontId="7" fillId="5" borderId="0" xfId="3" applyNumberFormat="1" applyFont="1" applyFill="1" applyAlignment="1" applyProtection="1">
      <alignment horizontal="center" vertical="center" wrapText="1"/>
      <protection locked="0"/>
    </xf>
    <xf numFmtId="164" fontId="3" fillId="0" borderId="0" xfId="0" applyNumberFormat="1" applyFont="1"/>
    <xf numFmtId="0" fontId="8" fillId="0" borderId="0" xfId="0" applyFont="1" applyAlignment="1">
      <alignment horizontal="center" vertical="center"/>
    </xf>
    <xf numFmtId="0" fontId="1" fillId="5" borderId="0" xfId="0" applyFont="1" applyFill="1"/>
    <xf numFmtId="0" fontId="8" fillId="0" borderId="0" xfId="0" applyFont="1" applyAlignment="1">
      <alignment horizontal="left"/>
    </xf>
    <xf numFmtId="0" fontId="1" fillId="4" borderId="0" xfId="0" applyFont="1" applyFill="1"/>
    <xf numFmtId="166" fontId="1" fillId="4" borderId="0" xfId="1" applyNumberFormat="1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 wrapText="1"/>
    </xf>
    <xf numFmtId="0" fontId="10" fillId="0" borderId="0" xfId="0" applyFont="1"/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Alignment="1">
      <alignment horizontal="center" vertical="center"/>
    </xf>
    <xf numFmtId="166" fontId="1" fillId="0" borderId="0" xfId="1" applyNumberFormat="1" applyFont="1" applyAlignment="1">
      <alignment horizontal="left" vertical="center"/>
    </xf>
    <xf numFmtId="166" fontId="1" fillId="5" borderId="0" xfId="1" applyNumberFormat="1" applyFont="1" applyFill="1" applyAlignment="1">
      <alignment horizontal="right" vertical="center"/>
    </xf>
    <xf numFmtId="166" fontId="1" fillId="5" borderId="0" xfId="1" applyNumberFormat="1" applyFont="1" applyFill="1" applyAlignment="1">
      <alignment horizontal="center" vertical="center"/>
    </xf>
    <xf numFmtId="166" fontId="1" fillId="5" borderId="0" xfId="1" applyNumberFormat="1" applyFont="1" applyFill="1" applyAlignment="1">
      <alignment horizontal="left" vertical="center"/>
    </xf>
    <xf numFmtId="0" fontId="11" fillId="0" borderId="0" xfId="0" applyFont="1"/>
    <xf numFmtId="166" fontId="1" fillId="5" borderId="0" xfId="1" applyNumberFormat="1" applyFont="1" applyFill="1" applyAlignment="1">
      <alignment vertical="center"/>
    </xf>
    <xf numFmtId="166" fontId="12" fillId="5" borderId="0" xfId="1" applyNumberFormat="1" applyFont="1" applyFill="1" applyAlignment="1">
      <alignment vertical="center"/>
    </xf>
    <xf numFmtId="166" fontId="1" fillId="4" borderId="0" xfId="1" applyNumberFormat="1" applyFont="1" applyFill="1" applyAlignment="1">
      <alignment horizontal="center" vertical="center"/>
    </xf>
    <xf numFmtId="166" fontId="1" fillId="4" borderId="0" xfId="1" applyNumberFormat="1" applyFont="1" applyFill="1" applyAlignment="1">
      <alignment horizontal="left" vertical="center"/>
    </xf>
    <xf numFmtId="49" fontId="11" fillId="0" borderId="0" xfId="0" applyNumberFormat="1" applyFont="1"/>
    <xf numFmtId="166" fontId="10" fillId="5" borderId="0" xfId="1" applyNumberFormat="1" applyFont="1" applyFill="1" applyAlignment="1">
      <alignment vertical="center"/>
    </xf>
    <xf numFmtId="166" fontId="13" fillId="5" borderId="0" xfId="1" applyNumberFormat="1" applyFont="1" applyFill="1" applyAlignment="1">
      <alignment vertical="center"/>
    </xf>
    <xf numFmtId="166" fontId="1" fillId="5" borderId="0" xfId="1" applyNumberFormat="1" applyFont="1" applyFill="1" applyAlignment="1">
      <alignment horizontal="left" vertical="center"/>
    </xf>
    <xf numFmtId="166" fontId="10" fillId="5" borderId="0" xfId="1" applyNumberFormat="1" applyFont="1" applyFill="1" applyAlignment="1">
      <alignment horizontal="left" vertical="center"/>
    </xf>
    <xf numFmtId="166" fontId="1" fillId="5" borderId="0" xfId="1" applyNumberFormat="1" applyFont="1" applyFill="1" applyAlignment="1">
      <alignment horizontal="left" vertical="center" wrapText="1"/>
    </xf>
    <xf numFmtId="166" fontId="1" fillId="5" borderId="0" xfId="1" applyNumberFormat="1" applyFont="1" applyFill="1" applyAlignment="1">
      <alignment horizontal="left" vertical="center" wrapText="1"/>
    </xf>
    <xf numFmtId="0" fontId="14" fillId="0" borderId="0" xfId="0" applyFont="1"/>
    <xf numFmtId="166" fontId="1" fillId="4" borderId="0" xfId="1" applyNumberFormat="1" applyFont="1" applyFill="1" applyAlignment="1">
      <alignment horizontal="right" vertical="center"/>
    </xf>
    <xf numFmtId="0" fontId="15" fillId="4" borderId="0" xfId="0" applyFont="1" applyFill="1"/>
    <xf numFmtId="0" fontId="12" fillId="4" borderId="0" xfId="0" applyFont="1" applyFill="1"/>
    <xf numFmtId="0" fontId="15" fillId="5" borderId="0" xfId="0" applyFont="1" applyFill="1"/>
    <xf numFmtId="0" fontId="12" fillId="5" borderId="0" xfId="0" applyFont="1" applyFill="1"/>
    <xf numFmtId="166" fontId="12" fillId="4" borderId="0" xfId="1" applyNumberFormat="1" applyFont="1" applyFill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11" fillId="0" borderId="0" xfId="0" applyFont="1" applyAlignment="1">
      <alignment horizontal="center"/>
    </xf>
    <xf numFmtId="166" fontId="16" fillId="5" borderId="0" xfId="1" applyNumberFormat="1" applyFont="1" applyFill="1" applyAlignment="1">
      <alignment horizontal="right" vertical="center"/>
    </xf>
    <xf numFmtId="166" fontId="16" fillId="5" borderId="0" xfId="1" applyNumberFormat="1" applyFont="1" applyFill="1" applyAlignment="1">
      <alignment horizontal="center" vertical="center"/>
    </xf>
    <xf numFmtId="166" fontId="16" fillId="5" borderId="0" xfId="1" applyNumberFormat="1" applyFont="1" applyFill="1" applyAlignment="1">
      <alignment horizontal="left" vertical="center"/>
    </xf>
    <xf numFmtId="0" fontId="17" fillId="0" borderId="0" xfId="0" applyFont="1"/>
    <xf numFmtId="0" fontId="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66" fontId="8" fillId="0" borderId="0" xfId="1" applyNumberFormat="1" applyFont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/>
    </xf>
    <xf numFmtId="0" fontId="1" fillId="5" borderId="3" xfId="0" applyFont="1" applyFill="1" applyBorder="1"/>
    <xf numFmtId="0" fontId="19" fillId="5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67" fontId="1" fillId="0" borderId="8" xfId="1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167" fontId="1" fillId="0" borderId="12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67" fontId="1" fillId="0" borderId="16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9" fontId="20" fillId="0" borderId="0" xfId="2" applyFont="1" applyAlignment="1" applyProtection="1">
      <alignment horizontal="right" vertical="center"/>
      <protection locked="0"/>
    </xf>
  </cellXfs>
  <cellStyles count="4">
    <cellStyle name="20% - Accent1" xfId="3" builtinId="30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EW.pdf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</xdr:colOff>
      <xdr:row>5</xdr:row>
      <xdr:rowOff>59531</xdr:rowOff>
    </xdr:from>
    <xdr:to>
      <xdr:col>4</xdr:col>
      <xdr:colOff>375776</xdr:colOff>
      <xdr:row>6</xdr:row>
      <xdr:rowOff>221456</xdr:rowOff>
    </xdr:to>
    <xdr:sp macro="" textlink="">
      <xdr:nvSpPr>
        <xdr:cNvPr id="2" name="Text Box 88">
          <a:extLst>
            <a:ext uri="{FF2B5EF4-FFF2-40B4-BE49-F238E27FC236}">
              <a16:creationId xmlns:a16="http://schemas.microsoft.com/office/drawing/2014/main" id="{D1F59954-EDE9-445C-B132-484656342B8D}"/>
            </a:ext>
          </a:extLst>
        </xdr:cNvPr>
        <xdr:cNvSpPr txBox="1">
          <a:spLocks noChangeArrowheads="1"/>
        </xdr:cNvSpPr>
      </xdr:nvSpPr>
      <xdr:spPr bwMode="auto">
        <a:xfrm>
          <a:off x="5625703" y="869156"/>
          <a:ext cx="331723" cy="323850"/>
        </a:xfrm>
        <a:prstGeom prst="rect">
          <a:avLst/>
        </a:prstGeom>
        <a:gradFill>
          <a:gsLst>
            <a:gs pos="0">
              <a:schemeClr val="tx2">
                <a:lumMod val="60000"/>
                <a:lumOff val="40000"/>
              </a:schemeClr>
            </a:gs>
            <a:gs pos="0">
              <a:schemeClr val="tx2">
                <a:lumMod val="60000"/>
                <a:lumOff val="4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3</xdr:col>
      <xdr:colOff>3876180</xdr:colOff>
      <xdr:row>12</xdr:row>
      <xdr:rowOff>11430</xdr:rowOff>
    </xdr:to>
    <xdr:sp macro="" textlink="">
      <xdr:nvSpPr>
        <xdr:cNvPr id="3" name="Text Box 115">
          <a:extLst>
            <a:ext uri="{FF2B5EF4-FFF2-40B4-BE49-F238E27FC236}">
              <a16:creationId xmlns:a16="http://schemas.microsoft.com/office/drawing/2014/main" id="{93D4A239-AC7A-4F37-8754-01D4A00B5481}"/>
            </a:ext>
          </a:extLst>
        </xdr:cNvPr>
        <xdr:cNvSpPr txBox="1">
          <a:spLocks noChangeArrowheads="1"/>
        </xdr:cNvSpPr>
      </xdr:nvSpPr>
      <xdr:spPr bwMode="auto">
        <a:xfrm>
          <a:off x="209550" y="828675"/>
          <a:ext cx="5123955" cy="98298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EW</a:t>
          </a: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Fanless &amp; Sealed Unit in  18.5", 21.5", 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24" &amp; 32" - 16:9 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6</xdr:col>
      <xdr:colOff>44053</xdr:colOff>
      <xdr:row>5</xdr:row>
      <xdr:rowOff>59531</xdr:rowOff>
    </xdr:from>
    <xdr:to>
      <xdr:col>6</xdr:col>
      <xdr:colOff>375776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A77AC812-09B7-4376-B332-90CAF3F67010}"/>
            </a:ext>
          </a:extLst>
        </xdr:cNvPr>
        <xdr:cNvSpPr txBox="1">
          <a:spLocks noChangeArrowheads="1"/>
        </xdr:cNvSpPr>
      </xdr:nvSpPr>
      <xdr:spPr bwMode="auto">
        <a:xfrm>
          <a:off x="61305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LEN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375776</xdr:colOff>
      <xdr:row>6</xdr:row>
      <xdr:rowOff>221456</xdr:rowOff>
    </xdr:to>
    <xdr:sp macro="" textlink="">
      <xdr:nvSpPr>
        <xdr:cNvPr id="5" name="Text Box 88">
          <a:extLst>
            <a:ext uri="{FF2B5EF4-FFF2-40B4-BE49-F238E27FC236}">
              <a16:creationId xmlns:a16="http://schemas.microsoft.com/office/drawing/2014/main" id="{06A52400-97DF-4353-8A89-135C73E3DFC8}"/>
            </a:ext>
          </a:extLst>
        </xdr:cNvPr>
        <xdr:cNvSpPr txBox="1">
          <a:spLocks noChangeArrowheads="1"/>
        </xdr:cNvSpPr>
      </xdr:nvSpPr>
      <xdr:spPr bwMode="auto">
        <a:xfrm>
          <a:off x="71401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12</xdr:col>
      <xdr:colOff>44053</xdr:colOff>
      <xdr:row>5</xdr:row>
      <xdr:rowOff>59531</xdr:rowOff>
    </xdr:from>
    <xdr:to>
      <xdr:col>12</xdr:col>
      <xdr:colOff>375776</xdr:colOff>
      <xdr:row>6</xdr:row>
      <xdr:rowOff>221456</xdr:rowOff>
    </xdr:to>
    <xdr:sp macro="" textlink="">
      <xdr:nvSpPr>
        <xdr:cNvPr id="6" name="Text Box 88">
          <a:extLst>
            <a:ext uri="{FF2B5EF4-FFF2-40B4-BE49-F238E27FC236}">
              <a16:creationId xmlns:a16="http://schemas.microsoft.com/office/drawing/2014/main" id="{6C3B2C3F-C833-43F0-B072-7572AA0E866D}"/>
            </a:ext>
          </a:extLst>
        </xdr:cNvPr>
        <xdr:cNvSpPr txBox="1">
          <a:spLocks noChangeArrowheads="1"/>
        </xdr:cNvSpPr>
      </xdr:nvSpPr>
      <xdr:spPr bwMode="auto">
        <a:xfrm>
          <a:off x="76450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14</xdr:col>
      <xdr:colOff>44053</xdr:colOff>
      <xdr:row>5</xdr:row>
      <xdr:rowOff>59531</xdr:rowOff>
    </xdr:from>
    <xdr:to>
      <xdr:col>14</xdr:col>
      <xdr:colOff>375776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9E2E89F7-96B9-4EEC-B984-389B419D1F52}"/>
            </a:ext>
          </a:extLst>
        </xdr:cNvPr>
        <xdr:cNvSpPr txBox="1">
          <a:spLocks noChangeArrowheads="1"/>
        </xdr:cNvSpPr>
      </xdr:nvSpPr>
      <xdr:spPr bwMode="auto">
        <a:xfrm>
          <a:off x="81498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375776</xdr:colOff>
      <xdr:row>6</xdr:row>
      <xdr:rowOff>221456</xdr:rowOff>
    </xdr:to>
    <xdr:sp macro="" textlink="">
      <xdr:nvSpPr>
        <xdr:cNvPr id="8" name="Text Box 88">
          <a:extLst>
            <a:ext uri="{FF2B5EF4-FFF2-40B4-BE49-F238E27FC236}">
              <a16:creationId xmlns:a16="http://schemas.microsoft.com/office/drawing/2014/main" id="{BACD59A2-8CA6-423C-AF35-5EE2BA255228}"/>
            </a:ext>
          </a:extLst>
        </xdr:cNvPr>
        <xdr:cNvSpPr txBox="1">
          <a:spLocks noChangeArrowheads="1"/>
        </xdr:cNvSpPr>
      </xdr:nvSpPr>
      <xdr:spPr bwMode="auto">
        <a:xfrm>
          <a:off x="86546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375776</xdr:colOff>
      <xdr:row>6</xdr:row>
      <xdr:rowOff>221456</xdr:rowOff>
    </xdr:to>
    <xdr:sp macro="" textlink="">
      <xdr:nvSpPr>
        <xdr:cNvPr id="9" name="Text Box 88">
          <a:extLst>
            <a:ext uri="{FF2B5EF4-FFF2-40B4-BE49-F238E27FC236}">
              <a16:creationId xmlns:a16="http://schemas.microsoft.com/office/drawing/2014/main" id="{DA157D18-BCD2-41F9-AE24-26A0597BDE93}"/>
            </a:ext>
          </a:extLst>
        </xdr:cNvPr>
        <xdr:cNvSpPr txBox="1">
          <a:spLocks noChangeArrowheads="1"/>
        </xdr:cNvSpPr>
      </xdr:nvSpPr>
      <xdr:spPr bwMode="auto">
        <a:xfrm>
          <a:off x="915947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08749" cy="278089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B7B3A2F-03DA-469D-8955-06084CBE9926}"/>
            </a:ext>
          </a:extLst>
        </xdr:cNvPr>
        <xdr:cNvSpPr/>
      </xdr:nvSpPr>
      <xdr:spPr>
        <a:xfrm>
          <a:off x="201929" y="581025"/>
          <a:ext cx="2208749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1645920</xdr:colOff>
      <xdr:row>12</xdr:row>
      <xdr:rowOff>66675</xdr:rowOff>
    </xdr:from>
    <xdr:ext cx="2216116" cy="278089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83A4DB29-77CF-4796-AF51-2C9C6D61915E}"/>
            </a:ext>
          </a:extLst>
        </xdr:cNvPr>
        <xdr:cNvSpPr/>
      </xdr:nvSpPr>
      <xdr:spPr>
        <a:xfrm>
          <a:off x="3103245" y="1866900"/>
          <a:ext cx="221611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8</xdr:col>
      <xdr:colOff>44053</xdr:colOff>
      <xdr:row>5</xdr:row>
      <xdr:rowOff>59531</xdr:rowOff>
    </xdr:from>
    <xdr:to>
      <xdr:col>8</xdr:col>
      <xdr:colOff>375776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ED338D35-DCD7-4B97-A84E-9A0D983A660B}"/>
            </a:ext>
          </a:extLst>
        </xdr:cNvPr>
        <xdr:cNvSpPr txBox="1">
          <a:spLocks noChangeArrowheads="1"/>
        </xdr:cNvSpPr>
      </xdr:nvSpPr>
      <xdr:spPr bwMode="auto">
        <a:xfrm>
          <a:off x="663535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13" name="Picture 116" descr="Dynics Logo">
          <a:extLst>
            <a:ext uri="{FF2B5EF4-FFF2-40B4-BE49-F238E27FC236}">
              <a16:creationId xmlns:a16="http://schemas.microsoft.com/office/drawing/2014/main" id="{4C6B9CBE-66DC-4724-AF5E-700511FC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304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18</xdr:col>
      <xdr:colOff>185727</xdr:colOff>
      <xdr:row>1</xdr:row>
      <xdr:rowOff>161512</xdr:rowOff>
    </xdr:from>
    <xdr:ext cx="2039469" cy="216149"/>
    <xdr:sp macro="" textlink="">
      <xdr:nvSpPr>
        <xdr:cNvPr id="14" name="Rectangl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B16A41-1461-4E71-B8A3-41F6760D6431}"/>
            </a:ext>
          </a:extLst>
        </xdr:cNvPr>
        <xdr:cNvSpPr/>
      </xdr:nvSpPr>
      <xdr:spPr>
        <a:xfrm>
          <a:off x="9301152" y="32343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20</xdr:col>
      <xdr:colOff>44053</xdr:colOff>
      <xdr:row>5</xdr:row>
      <xdr:rowOff>59531</xdr:rowOff>
    </xdr:from>
    <xdr:to>
      <xdr:col>20</xdr:col>
      <xdr:colOff>375776</xdr:colOff>
      <xdr:row>6</xdr:row>
      <xdr:rowOff>221456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BEE0EA6D-2A7A-4270-8D23-D9C37EF3509C}"/>
            </a:ext>
          </a:extLst>
        </xdr:cNvPr>
        <xdr:cNvSpPr txBox="1">
          <a:spLocks noChangeArrowheads="1"/>
        </xdr:cNvSpPr>
      </xdr:nvSpPr>
      <xdr:spPr bwMode="auto">
        <a:xfrm>
          <a:off x="9664303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  <xdr:twoCellAnchor>
    <xdr:from>
      <xdr:col>22</xdr:col>
      <xdr:colOff>44053</xdr:colOff>
      <xdr:row>5</xdr:row>
      <xdr:rowOff>59531</xdr:rowOff>
    </xdr:from>
    <xdr:to>
      <xdr:col>22</xdr:col>
      <xdr:colOff>375776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E7C8988F-97E1-4862-9B39-0FA895855018}"/>
            </a:ext>
          </a:extLst>
        </xdr:cNvPr>
        <xdr:cNvSpPr txBox="1">
          <a:spLocks noChangeArrowheads="1"/>
        </xdr:cNvSpPr>
      </xdr:nvSpPr>
      <xdr:spPr bwMode="auto">
        <a:xfrm>
          <a:off x="10169128" y="869156"/>
          <a:ext cx="331723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ETH</a:t>
          </a:r>
        </a:p>
      </xdr:txBody>
    </xdr:sp>
    <xdr:clientData/>
  </xdr:twoCellAnchor>
  <xdr:twoCellAnchor editAs="oneCell">
    <xdr:from>
      <xdr:col>3</xdr:col>
      <xdr:colOff>2847975</xdr:colOff>
      <xdr:row>5</xdr:row>
      <xdr:rowOff>85725</xdr:rowOff>
    </xdr:from>
    <xdr:to>
      <xdr:col>3</xdr:col>
      <xdr:colOff>3714750</xdr:colOff>
      <xdr:row>11</xdr:row>
      <xdr:rowOff>66675</xdr:rowOff>
    </xdr:to>
    <xdr:pic>
      <xdr:nvPicPr>
        <xdr:cNvPr id="17" name="Picture 14">
          <a:extLst>
            <a:ext uri="{FF2B5EF4-FFF2-40B4-BE49-F238E27FC236}">
              <a16:creationId xmlns:a16="http://schemas.microsoft.com/office/drawing/2014/main" id="{ED5A2D6E-0474-4FF6-9D71-5D81C105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95350"/>
          <a:ext cx="866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24</xdr:col>
      <xdr:colOff>44053</xdr:colOff>
      <xdr:row>5</xdr:row>
      <xdr:rowOff>59531</xdr:rowOff>
    </xdr:from>
    <xdr:to>
      <xdr:col>24</xdr:col>
      <xdr:colOff>495300</xdr:colOff>
      <xdr:row>6</xdr:row>
      <xdr:rowOff>221456</xdr:rowOff>
    </xdr:to>
    <xdr:sp macro="" textlink="">
      <xdr:nvSpPr>
        <xdr:cNvPr id="18" name="Text Box 88">
          <a:extLst>
            <a:ext uri="{FF2B5EF4-FFF2-40B4-BE49-F238E27FC236}">
              <a16:creationId xmlns:a16="http://schemas.microsoft.com/office/drawing/2014/main" id="{9AAFAFCF-7694-4E2D-82D2-D022770FBD70}"/>
            </a:ext>
          </a:extLst>
        </xdr:cNvPr>
        <xdr:cNvSpPr txBox="1">
          <a:spLocks noChangeArrowheads="1"/>
        </xdr:cNvSpPr>
      </xdr:nvSpPr>
      <xdr:spPr bwMode="auto">
        <a:xfrm>
          <a:off x="10673953" y="869156"/>
          <a:ext cx="45124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DRV2</a:t>
          </a:r>
        </a:p>
      </xdr:txBody>
    </xdr:sp>
    <xdr:clientData/>
  </xdr:twoCellAnchor>
  <xdr:twoCellAnchor>
    <xdr:from>
      <xdr:col>26</xdr:col>
      <xdr:colOff>44053</xdr:colOff>
      <xdr:row>5</xdr:row>
      <xdr:rowOff>59531</xdr:rowOff>
    </xdr:from>
    <xdr:to>
      <xdr:col>26</xdr:col>
      <xdr:colOff>609600</xdr:colOff>
      <xdr:row>6</xdr:row>
      <xdr:rowOff>221456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421E6B03-4C9D-44EF-BC76-E5C4718FAE1D}"/>
            </a:ext>
          </a:extLst>
        </xdr:cNvPr>
        <xdr:cNvSpPr txBox="1">
          <a:spLocks noChangeArrowheads="1"/>
        </xdr:cNvSpPr>
      </xdr:nvSpPr>
      <xdr:spPr bwMode="auto">
        <a:xfrm>
          <a:off x="11264503" y="869156"/>
          <a:ext cx="565547" cy="3238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0635-40E3-4538-B521-309B66660C9F}">
  <sheetPr>
    <pageSetUpPr fitToPage="1"/>
  </sheetPr>
  <dimension ref="A2:AF12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E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1.85546875" style="1" customWidth="1"/>
    <col min="5" max="5" width="6.7109375" style="1" customWidth="1"/>
    <col min="6" max="6" width="0.85546875" style="1" customWidth="1"/>
    <col min="7" max="7" width="6.7109375" style="1" customWidth="1"/>
    <col min="8" max="8" width="0.85546875" style="1" customWidth="1"/>
    <col min="9" max="9" width="6.7109375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6.7109375" style="1" customWidth="1"/>
    <col min="16" max="16" width="0.85546875" style="1" customWidth="1"/>
    <col min="17" max="17" width="6.7109375" style="1" customWidth="1"/>
    <col min="18" max="18" width="0.85546875" style="1" customWidth="1"/>
    <col min="19" max="19" width="6.7109375" style="1" customWidth="1"/>
    <col min="20" max="20" width="0.85546875" style="1" customWidth="1"/>
    <col min="21" max="21" width="6.7109375" style="1" customWidth="1"/>
    <col min="22" max="22" width="0.85546875" style="1" customWidth="1"/>
    <col min="23" max="23" width="6.7109375" style="1" customWidth="1"/>
    <col min="24" max="24" width="0.85546875" style="1" customWidth="1"/>
    <col min="25" max="25" width="8" style="1" customWidth="1"/>
    <col min="26" max="26" width="0.85546875" style="1" customWidth="1"/>
    <col min="27" max="27" width="13" style="1" customWidth="1"/>
    <col min="28" max="28" width="1.42578125" style="1" customWidth="1"/>
    <col min="29" max="29" width="11.7109375" style="1" customWidth="1"/>
    <col min="30" max="16384" width="9.140625" style="1"/>
  </cols>
  <sheetData>
    <row r="2" spans="1:29" ht="18" x14ac:dyDescent="0.2">
      <c r="E2" s="2" t="s">
        <v>0</v>
      </c>
      <c r="AC2" s="3"/>
    </row>
    <row r="4" spans="1:29" ht="2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5"/>
      <c r="AA4" s="5"/>
      <c r="AB4" s="5"/>
      <c r="AC4" s="6"/>
    </row>
    <row r="5" spans="1:29" ht="18" customHeight="1" x14ac:dyDescent="0.2">
      <c r="A5" s="6"/>
      <c r="B5" s="6"/>
      <c r="C5" s="6"/>
      <c r="D5" s="6"/>
      <c r="E5" s="7" t="s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x14ac:dyDescent="0.2">
      <c r="A6" s="8"/>
      <c r="B6" s="8"/>
      <c r="C6" s="8"/>
      <c r="D6" s="8"/>
    </row>
    <row r="7" spans="1:29" ht="21" customHeight="1" x14ac:dyDescent="0.2">
      <c r="A7" s="8"/>
      <c r="B7" s="8"/>
      <c r="C7" s="8"/>
      <c r="D7" s="8"/>
    </row>
    <row r="8" spans="1:29" ht="3" customHeight="1" x14ac:dyDescent="0.2">
      <c r="A8" s="8"/>
      <c r="B8" s="8"/>
      <c r="C8" s="8"/>
      <c r="D8" s="8"/>
      <c r="E8" s="9"/>
      <c r="F8" s="9"/>
      <c r="G8" s="9"/>
      <c r="H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C8" s="9"/>
    </row>
    <row r="9" spans="1:29" ht="12.75" customHeight="1" x14ac:dyDescent="0.2">
      <c r="A9" s="8"/>
      <c r="B9" s="8"/>
      <c r="C9" s="8"/>
      <c r="D9" s="8"/>
      <c r="E9" s="10"/>
      <c r="G9" s="11"/>
      <c r="I9" s="12"/>
      <c r="K9" s="11"/>
      <c r="M9" s="12"/>
      <c r="O9" s="11"/>
      <c r="Q9" s="12"/>
      <c r="S9" s="11"/>
      <c r="U9" s="12"/>
      <c r="W9" s="11"/>
      <c r="Y9" s="12"/>
      <c r="AA9" s="11"/>
    </row>
    <row r="10" spans="1:29" ht="12.75" customHeight="1" x14ac:dyDescent="0.2">
      <c r="A10" s="8"/>
      <c r="B10" s="8"/>
      <c r="C10" s="8"/>
      <c r="D10" s="8"/>
      <c r="E10" s="10"/>
      <c r="G10" s="11"/>
      <c r="I10" s="12"/>
      <c r="K10" s="11"/>
      <c r="M10" s="12"/>
      <c r="O10" s="11"/>
      <c r="Q10" s="12"/>
      <c r="S10" s="11"/>
      <c r="U10" s="12"/>
      <c r="W10" s="11"/>
      <c r="Y10" s="12"/>
      <c r="AA10" s="11"/>
    </row>
    <row r="11" spans="1:29" ht="3" customHeight="1" x14ac:dyDescent="0.2">
      <c r="A11" s="8"/>
      <c r="B11" s="8"/>
      <c r="C11" s="8"/>
      <c r="D11" s="8"/>
      <c r="E11" s="13"/>
      <c r="G11" s="14"/>
      <c r="I11" s="13"/>
      <c r="K11" s="14"/>
      <c r="M11" s="13"/>
      <c r="O11" s="14"/>
      <c r="Q11" s="13"/>
      <c r="S11" s="15"/>
      <c r="U11" s="13"/>
      <c r="W11" s="15"/>
      <c r="Y11" s="13"/>
      <c r="AA11" s="15"/>
    </row>
    <row r="12" spans="1:29" ht="12.75" customHeight="1" x14ac:dyDescent="0.2">
      <c r="A12" s="8"/>
      <c r="B12" s="8"/>
      <c r="C12" s="8"/>
      <c r="D12" s="8"/>
      <c r="E12" s="13"/>
      <c r="G12" s="14"/>
      <c r="I12" s="13"/>
      <c r="K12" s="14"/>
      <c r="M12" s="13"/>
      <c r="O12" s="14"/>
      <c r="Q12" s="13"/>
      <c r="S12" s="14"/>
      <c r="U12" s="13"/>
      <c r="W12" s="14"/>
      <c r="Y12" s="13"/>
      <c r="AA12" s="14"/>
      <c r="AB12" s="16"/>
    </row>
    <row r="13" spans="1:29" ht="37.5" customHeight="1" x14ac:dyDescent="0.2">
      <c r="A13" s="9"/>
      <c r="B13" s="17"/>
      <c r="C13" s="17"/>
      <c r="D13" s="17"/>
      <c r="E13" s="13"/>
      <c r="G13" s="14"/>
      <c r="I13" s="13"/>
      <c r="K13" s="14"/>
      <c r="M13" s="13"/>
      <c r="O13" s="14"/>
      <c r="Q13" s="13"/>
      <c r="S13" s="14"/>
      <c r="U13" s="13"/>
      <c r="W13" s="14"/>
      <c r="X13" s="16"/>
      <c r="Y13" s="13"/>
      <c r="Z13" s="16"/>
      <c r="AA13" s="18"/>
    </row>
    <row r="14" spans="1:29" x14ac:dyDescent="0.2">
      <c r="C14" s="19" t="s">
        <v>2</v>
      </c>
      <c r="E14" s="20"/>
      <c r="G14" s="18"/>
      <c r="I14" s="20"/>
      <c r="K14" s="18"/>
      <c r="M14" s="20"/>
      <c r="O14" s="18"/>
      <c r="Q14" s="20"/>
      <c r="S14" s="18"/>
      <c r="U14" s="13"/>
      <c r="W14" s="18"/>
      <c r="Y14" s="13"/>
      <c r="AA14" s="18"/>
    </row>
    <row r="15" spans="1:29" ht="54.75" customHeight="1" x14ac:dyDescent="0.2">
      <c r="B15" s="21"/>
      <c r="C15" s="22" t="s">
        <v>3</v>
      </c>
      <c r="D15" s="23" t="s">
        <v>4</v>
      </c>
      <c r="E15" s="20"/>
      <c r="G15" s="18"/>
      <c r="I15" s="20"/>
      <c r="K15" s="18"/>
      <c r="M15" s="20"/>
      <c r="O15" s="18"/>
      <c r="Q15" s="20"/>
      <c r="S15" s="18"/>
      <c r="U15" s="13"/>
      <c r="W15" s="18"/>
      <c r="Y15" s="13"/>
      <c r="AA15" s="18"/>
    </row>
    <row r="16" spans="1:29" ht="54.75" customHeight="1" x14ac:dyDescent="0.2">
      <c r="B16" s="21"/>
      <c r="C16" s="22" t="s">
        <v>5</v>
      </c>
      <c r="D16" s="23" t="s">
        <v>6</v>
      </c>
      <c r="E16" s="20"/>
      <c r="G16" s="18"/>
      <c r="I16" s="20"/>
      <c r="K16" s="18"/>
      <c r="M16" s="20"/>
      <c r="O16" s="18"/>
      <c r="Q16" s="20"/>
      <c r="S16" s="18"/>
      <c r="U16" s="13"/>
      <c r="W16" s="18"/>
      <c r="Y16" s="13"/>
      <c r="AA16" s="18"/>
    </row>
    <row r="17" spans="2:30" ht="54.75" customHeight="1" x14ac:dyDescent="0.2">
      <c r="B17" s="21"/>
      <c r="C17" s="22" t="s">
        <v>7</v>
      </c>
      <c r="D17" s="23" t="s">
        <v>8</v>
      </c>
      <c r="E17" s="20"/>
      <c r="G17" s="18"/>
      <c r="I17" s="20"/>
      <c r="K17" s="18"/>
      <c r="M17" s="20"/>
      <c r="O17" s="18"/>
      <c r="Q17" s="20"/>
      <c r="S17" s="18"/>
      <c r="U17" s="13"/>
      <c r="W17" s="18"/>
      <c r="Y17" s="13"/>
      <c r="AA17" s="18"/>
    </row>
    <row r="18" spans="2:30" ht="54.75" customHeight="1" x14ac:dyDescent="0.2">
      <c r="B18" s="21"/>
      <c r="C18" s="22" t="s">
        <v>9</v>
      </c>
      <c r="D18" s="23" t="s">
        <v>10</v>
      </c>
      <c r="E18" s="20"/>
      <c r="G18" s="18"/>
      <c r="I18" s="20"/>
      <c r="K18" s="18"/>
      <c r="M18" s="20"/>
      <c r="O18" s="18"/>
      <c r="Q18" s="20"/>
      <c r="S18" s="18"/>
      <c r="U18" s="13"/>
      <c r="W18" s="18"/>
      <c r="Y18" s="13"/>
      <c r="AA18" s="18"/>
      <c r="AD18" s="24"/>
    </row>
    <row r="19" spans="2:30" ht="15" customHeight="1" x14ac:dyDescent="0.2">
      <c r="B19" s="25"/>
      <c r="C19" s="26"/>
      <c r="D19" s="25"/>
      <c r="G19" s="18"/>
      <c r="I19" s="20"/>
      <c r="K19" s="18"/>
      <c r="M19" s="20"/>
      <c r="O19" s="18"/>
      <c r="Q19" s="20"/>
      <c r="S19" s="18"/>
      <c r="U19" s="13"/>
      <c r="W19" s="18"/>
      <c r="Y19" s="13"/>
      <c r="AA19" s="18"/>
    </row>
    <row r="20" spans="2:30" ht="14.25" customHeight="1" x14ac:dyDescent="0.2">
      <c r="C20" s="19" t="s">
        <v>11</v>
      </c>
      <c r="D20" s="27"/>
      <c r="E20" s="19"/>
      <c r="F20" s="19"/>
      <c r="G20" s="18"/>
      <c r="I20" s="20"/>
      <c r="K20" s="18"/>
      <c r="M20" s="20"/>
      <c r="O20" s="18"/>
      <c r="Q20" s="20"/>
      <c r="S20" s="18"/>
      <c r="U20" s="13"/>
      <c r="W20" s="18"/>
      <c r="Y20" s="13"/>
      <c r="AA20" s="18"/>
    </row>
    <row r="21" spans="2:30" ht="14.25" customHeight="1" x14ac:dyDescent="0.2">
      <c r="B21" s="28"/>
      <c r="C21" s="29" t="s">
        <v>12</v>
      </c>
      <c r="D21" s="30" t="s">
        <v>13</v>
      </c>
      <c r="E21" s="30"/>
      <c r="F21" s="30"/>
      <c r="G21" s="30"/>
      <c r="I21" s="20"/>
      <c r="K21" s="18"/>
      <c r="M21" s="20"/>
      <c r="O21" s="18"/>
      <c r="Q21" s="20"/>
      <c r="S21" s="18"/>
      <c r="U21" s="13"/>
      <c r="W21" s="18"/>
      <c r="Y21" s="13"/>
      <c r="AA21" s="18"/>
      <c r="AC21" s="31" t="s">
        <v>12</v>
      </c>
    </row>
    <row r="22" spans="2:30" ht="14.25" customHeight="1" x14ac:dyDescent="0.2">
      <c r="B22" s="28"/>
      <c r="C22" s="29" t="s">
        <v>14</v>
      </c>
      <c r="D22" s="30" t="s">
        <v>15</v>
      </c>
      <c r="E22" s="30"/>
      <c r="F22" s="30"/>
      <c r="G22" s="30"/>
      <c r="I22" s="20"/>
      <c r="K22" s="18"/>
      <c r="M22" s="20"/>
      <c r="O22" s="18"/>
      <c r="Q22" s="20"/>
      <c r="S22" s="18"/>
      <c r="U22" s="13"/>
      <c r="W22" s="18"/>
      <c r="Y22" s="13"/>
      <c r="AA22" s="18"/>
      <c r="AC22" s="31" t="str">
        <f>IF(E9&lt;&gt;"EW32","T","")</f>
        <v>T</v>
      </c>
    </row>
    <row r="23" spans="2:30" ht="14.25" customHeight="1" x14ac:dyDescent="0.2">
      <c r="B23" s="28"/>
      <c r="C23" s="29" t="s">
        <v>16</v>
      </c>
      <c r="D23" s="32" t="s">
        <v>17</v>
      </c>
      <c r="E23" s="32"/>
      <c r="F23" s="32"/>
      <c r="G23" s="33" t="s">
        <v>18</v>
      </c>
      <c r="I23" s="20"/>
      <c r="K23" s="18"/>
      <c r="M23" s="20"/>
      <c r="O23" s="18"/>
      <c r="Q23" s="20"/>
      <c r="S23" s="18"/>
      <c r="U23" s="13"/>
      <c r="W23" s="18"/>
      <c r="Y23" s="13"/>
      <c r="AA23" s="18"/>
      <c r="AC23" s="31" t="str">
        <f>IF(E9="EW32","P","")</f>
        <v/>
      </c>
      <c r="AD23" s="24"/>
    </row>
    <row r="24" spans="2:30" ht="15" customHeight="1" x14ac:dyDescent="0.2">
      <c r="B24" s="25"/>
      <c r="C24" s="26"/>
      <c r="D24" s="25"/>
      <c r="I24" s="20"/>
      <c r="K24" s="18"/>
      <c r="M24" s="20"/>
      <c r="O24" s="18"/>
      <c r="Q24" s="20"/>
      <c r="S24" s="18"/>
      <c r="U24" s="13"/>
      <c r="W24" s="18"/>
      <c r="Y24" s="13"/>
      <c r="AA24" s="18"/>
    </row>
    <row r="25" spans="2:30" ht="15" customHeight="1" x14ac:dyDescent="0.2">
      <c r="B25" s="25"/>
      <c r="C25" s="19" t="s">
        <v>19</v>
      </c>
      <c r="D25" s="25"/>
      <c r="I25" s="20"/>
      <c r="K25" s="18"/>
      <c r="M25" s="20"/>
      <c r="O25" s="18"/>
      <c r="Q25" s="20"/>
      <c r="S25" s="18"/>
      <c r="U25" s="13"/>
      <c r="W25" s="18"/>
      <c r="Y25" s="13"/>
      <c r="AA25" s="18"/>
      <c r="AB25" s="31"/>
      <c r="AC25" s="31"/>
    </row>
    <row r="26" spans="2:30" ht="15" customHeight="1" x14ac:dyDescent="0.2">
      <c r="B26" s="34"/>
      <c r="C26" s="34" t="s">
        <v>20</v>
      </c>
      <c r="D26" s="35" t="s">
        <v>21</v>
      </c>
      <c r="E26" s="20"/>
      <c r="F26" s="20"/>
      <c r="G26" s="20"/>
      <c r="H26" s="20"/>
      <c r="I26" s="20"/>
      <c r="K26" s="18"/>
      <c r="M26" s="20"/>
      <c r="O26" s="18"/>
      <c r="Q26" s="20"/>
      <c r="S26" s="18"/>
      <c r="U26" s="13"/>
      <c r="W26" s="18"/>
      <c r="Y26" s="13"/>
      <c r="AA26" s="18"/>
      <c r="AB26" s="31"/>
      <c r="AC26" s="31" t="s">
        <v>20</v>
      </c>
    </row>
    <row r="27" spans="2:30" ht="15" customHeight="1" x14ac:dyDescent="0.2">
      <c r="B27" s="34"/>
      <c r="C27" s="34" t="s">
        <v>22</v>
      </c>
      <c r="D27" s="35" t="s">
        <v>23</v>
      </c>
      <c r="E27" s="20"/>
      <c r="F27" s="20"/>
      <c r="G27" s="20"/>
      <c r="H27" s="20"/>
      <c r="I27" s="20"/>
      <c r="K27" s="18"/>
      <c r="M27" s="20"/>
      <c r="O27" s="18"/>
      <c r="Q27" s="20"/>
      <c r="S27" s="18"/>
      <c r="U27" s="13"/>
      <c r="W27" s="18"/>
      <c r="Y27" s="13"/>
      <c r="AA27" s="18"/>
      <c r="AB27" s="31"/>
      <c r="AC27" s="31" t="s">
        <v>22</v>
      </c>
    </row>
    <row r="28" spans="2:30" ht="15" customHeight="1" x14ac:dyDescent="0.2">
      <c r="B28" s="34"/>
      <c r="C28" s="34" t="s">
        <v>24</v>
      </c>
      <c r="D28" s="35" t="s">
        <v>25</v>
      </c>
      <c r="E28" s="20"/>
      <c r="F28" s="20"/>
      <c r="G28" s="20"/>
      <c r="H28" s="20"/>
      <c r="I28" s="20"/>
      <c r="K28" s="18"/>
      <c r="M28" s="20"/>
      <c r="O28" s="18"/>
      <c r="Q28" s="20"/>
      <c r="S28" s="18"/>
      <c r="U28" s="13"/>
      <c r="W28" s="18"/>
      <c r="Y28" s="13"/>
      <c r="AA28" s="18"/>
      <c r="AB28" s="31"/>
      <c r="AC28" s="31" t="s">
        <v>24</v>
      </c>
    </row>
    <row r="29" spans="2:30" ht="15" customHeight="1" x14ac:dyDescent="0.2">
      <c r="B29" s="25"/>
      <c r="C29" s="26"/>
      <c r="D29" s="25"/>
      <c r="K29" s="18"/>
      <c r="M29" s="20"/>
      <c r="O29" s="18"/>
      <c r="Q29" s="20"/>
      <c r="S29" s="18"/>
      <c r="U29" s="13"/>
      <c r="W29" s="18"/>
      <c r="Y29" s="13"/>
      <c r="AA29" s="18"/>
      <c r="AB29" s="31"/>
      <c r="AC29" s="31"/>
    </row>
    <row r="30" spans="2:30" ht="14.25" customHeight="1" x14ac:dyDescent="0.2">
      <c r="C30" s="19" t="s">
        <v>26</v>
      </c>
      <c r="K30" s="18"/>
      <c r="M30" s="20"/>
      <c r="O30" s="18"/>
      <c r="Q30" s="20"/>
      <c r="S30" s="18"/>
      <c r="U30" s="13"/>
      <c r="W30" s="18"/>
      <c r="Y30" s="13"/>
      <c r="AA30" s="18"/>
      <c r="AB30" s="31"/>
      <c r="AC30" s="36"/>
    </row>
    <row r="31" spans="2:30" ht="22.5" customHeight="1" x14ac:dyDescent="0.2">
      <c r="B31" s="29"/>
      <c r="C31" s="29" t="s">
        <v>27</v>
      </c>
      <c r="D31" s="32" t="s">
        <v>28</v>
      </c>
      <c r="E31" s="37"/>
      <c r="F31" s="37"/>
      <c r="G31" s="37"/>
      <c r="H31" s="37"/>
      <c r="I31" s="38" t="s">
        <v>29</v>
      </c>
      <c r="J31" s="37"/>
      <c r="K31" s="37"/>
      <c r="M31" s="20"/>
      <c r="O31" s="18"/>
      <c r="Q31" s="20"/>
      <c r="S31" s="18"/>
      <c r="U31" s="13"/>
      <c r="W31" s="18"/>
      <c r="Y31" s="13"/>
      <c r="AA31" s="18"/>
      <c r="AB31" s="31"/>
      <c r="AC31" s="31" t="s">
        <v>27</v>
      </c>
    </row>
    <row r="32" spans="2:30" ht="22.5" customHeight="1" x14ac:dyDescent="0.2">
      <c r="B32" s="29"/>
      <c r="C32" s="29" t="s">
        <v>30</v>
      </c>
      <c r="D32" s="39" t="s">
        <v>31</v>
      </c>
      <c r="E32" s="40"/>
      <c r="F32" s="40"/>
      <c r="G32" s="40"/>
      <c r="H32" s="40"/>
      <c r="I32" s="38" t="s">
        <v>29</v>
      </c>
      <c r="J32" s="40"/>
      <c r="K32" s="40"/>
      <c r="M32" s="20"/>
      <c r="O32" s="18"/>
      <c r="Q32" s="20"/>
      <c r="S32" s="18"/>
      <c r="U32" s="13"/>
      <c r="W32" s="18"/>
      <c r="Y32" s="13"/>
      <c r="AA32" s="18"/>
      <c r="AB32" s="31"/>
      <c r="AC32" s="31" t="s">
        <v>30</v>
      </c>
    </row>
    <row r="33" spans="2:30" ht="28.5" customHeight="1" x14ac:dyDescent="0.2">
      <c r="B33" s="29"/>
      <c r="C33" s="29" t="s">
        <v>32</v>
      </c>
      <c r="D33" s="41" t="s">
        <v>33</v>
      </c>
      <c r="E33" s="41"/>
      <c r="F33" s="41"/>
      <c r="G33" s="41"/>
      <c r="H33" s="41"/>
      <c r="I33" s="38" t="s">
        <v>34</v>
      </c>
      <c r="J33" s="42"/>
      <c r="K33" s="42"/>
      <c r="M33" s="20"/>
      <c r="O33" s="18"/>
      <c r="Q33" s="20"/>
      <c r="S33" s="18"/>
      <c r="U33" s="13"/>
      <c r="W33" s="18"/>
      <c r="Y33" s="13"/>
      <c r="AA33" s="18"/>
      <c r="AB33" s="31"/>
      <c r="AC33" s="31" t="str">
        <f>IF(E9="EW24","IY",IF(E9="EW32","IY",""))</f>
        <v/>
      </c>
      <c r="AD33" s="43"/>
    </row>
    <row r="34" spans="2:30" ht="28.5" customHeight="1" x14ac:dyDescent="0.2">
      <c r="B34" s="29"/>
      <c r="C34" s="29" t="s">
        <v>35</v>
      </c>
      <c r="D34" s="41" t="s">
        <v>36</v>
      </c>
      <c r="E34" s="41"/>
      <c r="F34" s="41"/>
      <c r="G34" s="41"/>
      <c r="H34" s="41"/>
      <c r="I34" s="38" t="s">
        <v>34</v>
      </c>
      <c r="J34" s="42"/>
      <c r="K34" s="42"/>
      <c r="M34" s="20"/>
      <c r="O34" s="18"/>
      <c r="Q34" s="20"/>
      <c r="S34" s="18"/>
      <c r="U34" s="13"/>
      <c r="W34" s="18"/>
      <c r="Y34" s="13"/>
      <c r="AA34" s="18"/>
      <c r="AB34" s="31"/>
      <c r="AC34" s="31" t="str">
        <f>IF(E9="EW24","IZ",IF(E9="EW32","IZ",""))</f>
        <v/>
      </c>
      <c r="AD34" s="43"/>
    </row>
    <row r="35" spans="2:30" x14ac:dyDescent="0.2">
      <c r="M35" s="20"/>
      <c r="O35" s="18"/>
      <c r="Q35" s="20"/>
      <c r="S35" s="18"/>
      <c r="U35" s="13"/>
      <c r="W35" s="18"/>
      <c r="Y35" s="13"/>
      <c r="AA35" s="18"/>
      <c r="AB35" s="31"/>
      <c r="AC35" s="31"/>
    </row>
    <row r="36" spans="2:30" x14ac:dyDescent="0.2">
      <c r="C36" s="19" t="s">
        <v>37</v>
      </c>
      <c r="M36" s="20"/>
      <c r="O36" s="18"/>
      <c r="Q36" s="20"/>
      <c r="S36" s="18"/>
      <c r="U36" s="13"/>
      <c r="W36" s="18"/>
      <c r="Y36" s="13"/>
      <c r="AA36" s="18"/>
      <c r="AB36" s="31"/>
      <c r="AC36" s="31"/>
    </row>
    <row r="37" spans="2:30" x14ac:dyDescent="0.2">
      <c r="B37" s="44"/>
      <c r="C37" s="34" t="s">
        <v>38</v>
      </c>
      <c r="D37" s="35" t="s">
        <v>39</v>
      </c>
      <c r="E37" s="45"/>
      <c r="F37" s="20"/>
      <c r="G37" s="20"/>
      <c r="H37" s="20"/>
      <c r="I37" s="46" t="s">
        <v>40</v>
      </c>
      <c r="J37" s="20"/>
      <c r="K37" s="20"/>
      <c r="L37" s="20"/>
      <c r="M37" s="20"/>
      <c r="O37" s="18"/>
      <c r="Q37" s="20"/>
      <c r="S37" s="18"/>
      <c r="U37" s="13"/>
      <c r="W37" s="18"/>
      <c r="Y37" s="13"/>
      <c r="AA37" s="18"/>
      <c r="AB37" s="31"/>
      <c r="AC37" s="31" t="str">
        <f>IF(K9="JF","1C","")</f>
        <v/>
      </c>
    </row>
    <row r="38" spans="2:30" x14ac:dyDescent="0.2">
      <c r="B38" s="44"/>
      <c r="C38" s="34" t="s">
        <v>41</v>
      </c>
      <c r="D38" s="35" t="s">
        <v>42</v>
      </c>
      <c r="E38" s="45"/>
      <c r="F38" s="20"/>
      <c r="G38" s="20"/>
      <c r="H38" s="20"/>
      <c r="I38" s="46" t="s">
        <v>43</v>
      </c>
      <c r="J38" s="20"/>
      <c r="K38" s="20"/>
      <c r="L38" s="20"/>
      <c r="M38" s="20"/>
      <c r="O38" s="18"/>
      <c r="Q38" s="20"/>
      <c r="S38" s="18"/>
      <c r="U38" s="13"/>
      <c r="W38" s="18"/>
      <c r="Y38" s="13"/>
      <c r="AA38" s="18"/>
      <c r="AB38" s="31"/>
      <c r="AC38" s="31" t="str">
        <f>IF(K9="BB","1E","")</f>
        <v/>
      </c>
    </row>
    <row r="39" spans="2:30" x14ac:dyDescent="0.2">
      <c r="B39" s="44"/>
      <c r="C39" s="34" t="s">
        <v>44</v>
      </c>
      <c r="D39" s="35" t="s">
        <v>45</v>
      </c>
      <c r="E39" s="45"/>
      <c r="F39" s="20"/>
      <c r="G39" s="20"/>
      <c r="H39" s="20"/>
      <c r="I39" s="46" t="s">
        <v>43</v>
      </c>
      <c r="J39" s="20"/>
      <c r="K39" s="20"/>
      <c r="L39" s="20"/>
      <c r="M39" s="20"/>
      <c r="O39" s="18"/>
      <c r="Q39" s="20"/>
      <c r="S39" s="18"/>
      <c r="U39" s="13"/>
      <c r="W39" s="18"/>
      <c r="Y39" s="13"/>
      <c r="AA39" s="18"/>
      <c r="AB39" s="31"/>
      <c r="AC39" s="31" t="str">
        <f>IF(K9="BB","1F","")</f>
        <v/>
      </c>
    </row>
    <row r="40" spans="2:30" x14ac:dyDescent="0.2">
      <c r="B40" s="44"/>
      <c r="C40" s="34" t="s">
        <v>46</v>
      </c>
      <c r="D40" s="35" t="s">
        <v>47</v>
      </c>
      <c r="E40" s="45"/>
      <c r="F40" s="20"/>
      <c r="G40" s="20"/>
      <c r="H40" s="20"/>
      <c r="I40" s="46" t="s">
        <v>48</v>
      </c>
      <c r="J40" s="20"/>
      <c r="K40" s="20"/>
      <c r="L40" s="20"/>
      <c r="M40" s="20"/>
      <c r="O40" s="18"/>
      <c r="Q40" s="20"/>
      <c r="S40" s="18"/>
      <c r="U40" s="13"/>
      <c r="W40" s="18"/>
      <c r="Y40" s="13"/>
      <c r="AA40" s="18"/>
      <c r="AB40" s="31"/>
      <c r="AC40" s="31" t="str">
        <f>IF(K9="IY","D8","")</f>
        <v/>
      </c>
    </row>
    <row r="41" spans="2:30" x14ac:dyDescent="0.2">
      <c r="B41" s="44"/>
      <c r="C41" s="34" t="s">
        <v>49</v>
      </c>
      <c r="D41" s="35" t="s">
        <v>50</v>
      </c>
      <c r="E41" s="45"/>
      <c r="F41" s="20"/>
      <c r="G41" s="20"/>
      <c r="H41" s="20"/>
      <c r="I41" s="46" t="s">
        <v>51</v>
      </c>
      <c r="J41" s="20"/>
      <c r="K41" s="20"/>
      <c r="L41" s="20"/>
      <c r="M41" s="20"/>
      <c r="O41" s="18"/>
      <c r="Q41" s="20"/>
      <c r="S41" s="18"/>
      <c r="U41" s="13"/>
      <c r="W41" s="18"/>
      <c r="Y41" s="13"/>
      <c r="AA41" s="18"/>
      <c r="AB41" s="31"/>
      <c r="AC41" s="31" t="str">
        <f>IF(K9="IZ","DH","")</f>
        <v/>
      </c>
    </row>
    <row r="42" spans="2:30" x14ac:dyDescent="0.2">
      <c r="B42" s="44"/>
      <c r="C42" s="34" t="s">
        <v>52</v>
      </c>
      <c r="D42" s="35" t="s">
        <v>53</v>
      </c>
      <c r="E42" s="45"/>
      <c r="F42" s="20"/>
      <c r="G42" s="20"/>
      <c r="H42" s="20"/>
      <c r="I42" s="46" t="s">
        <v>51</v>
      </c>
      <c r="J42" s="20"/>
      <c r="K42" s="20"/>
      <c r="L42" s="20"/>
      <c r="M42" s="20"/>
      <c r="O42" s="18"/>
      <c r="Q42" s="20"/>
      <c r="S42" s="18"/>
      <c r="U42" s="13"/>
      <c r="W42" s="18"/>
      <c r="Y42" s="13"/>
      <c r="AA42" s="18"/>
      <c r="AB42" s="31"/>
      <c r="AC42" s="31" t="str">
        <f>IF(K9="IZ","DJ","")</f>
        <v/>
      </c>
    </row>
    <row r="43" spans="2:30" x14ac:dyDescent="0.2">
      <c r="O43" s="18"/>
      <c r="Q43" s="20"/>
      <c r="S43" s="18"/>
      <c r="U43" s="13"/>
      <c r="W43" s="18"/>
      <c r="Y43" s="13"/>
      <c r="AA43" s="18"/>
      <c r="AB43" s="31"/>
      <c r="AC43" s="31"/>
    </row>
    <row r="44" spans="2:30" x14ac:dyDescent="0.2">
      <c r="C44" s="19" t="s">
        <v>54</v>
      </c>
      <c r="O44" s="18"/>
      <c r="Q44" s="20"/>
      <c r="S44" s="18"/>
      <c r="U44" s="13"/>
      <c r="W44" s="18"/>
      <c r="Y44" s="13"/>
      <c r="AA44" s="18"/>
      <c r="AB44" s="31"/>
      <c r="AC44" s="31"/>
    </row>
    <row r="45" spans="2:30" x14ac:dyDescent="0.2">
      <c r="B45" s="28"/>
      <c r="C45" s="29" t="s">
        <v>55</v>
      </c>
      <c r="D45" s="39" t="s">
        <v>56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Q45" s="20"/>
      <c r="S45" s="18"/>
      <c r="U45" s="13"/>
      <c r="W45" s="18"/>
      <c r="Y45" s="13"/>
      <c r="AA45" s="18"/>
      <c r="AB45" s="31"/>
      <c r="AC45" s="31" t="s">
        <v>55</v>
      </c>
    </row>
    <row r="46" spans="2:30" x14ac:dyDescent="0.2">
      <c r="B46" s="28"/>
      <c r="C46" s="29" t="s">
        <v>57</v>
      </c>
      <c r="D46" s="39" t="s">
        <v>58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Q46" s="20"/>
      <c r="S46" s="18"/>
      <c r="U46" s="13"/>
      <c r="W46" s="18"/>
      <c r="Y46" s="13"/>
      <c r="AA46" s="18"/>
      <c r="AB46" s="31"/>
      <c r="AC46" s="31" t="s">
        <v>57</v>
      </c>
    </row>
    <row r="47" spans="2:30" x14ac:dyDescent="0.2">
      <c r="B47" s="28"/>
      <c r="C47" s="29" t="s">
        <v>59</v>
      </c>
      <c r="D47" s="39" t="s">
        <v>60</v>
      </c>
      <c r="E47" s="47"/>
      <c r="F47" s="18"/>
      <c r="G47" s="18"/>
      <c r="H47" s="18"/>
      <c r="I47" s="33" t="s">
        <v>48</v>
      </c>
      <c r="J47" s="18"/>
      <c r="K47" s="18"/>
      <c r="L47" s="18"/>
      <c r="M47" s="18"/>
      <c r="N47" s="18"/>
      <c r="O47" s="18"/>
      <c r="Q47" s="20"/>
      <c r="S47" s="18"/>
      <c r="U47" s="13"/>
      <c r="W47" s="18"/>
      <c r="Y47" s="13"/>
      <c r="AA47" s="18"/>
      <c r="AB47" s="31"/>
      <c r="AC47" s="31" t="str">
        <f>IF(K9="IY","W76","")</f>
        <v/>
      </c>
    </row>
    <row r="48" spans="2:30" x14ac:dyDescent="0.2">
      <c r="B48" s="28"/>
      <c r="C48" s="29" t="s">
        <v>61</v>
      </c>
      <c r="D48" s="39" t="s">
        <v>62</v>
      </c>
      <c r="E48" s="47"/>
      <c r="F48" s="18"/>
      <c r="G48" s="18"/>
      <c r="H48" s="18"/>
      <c r="I48" s="33" t="s">
        <v>48</v>
      </c>
      <c r="J48" s="18"/>
      <c r="K48" s="18"/>
      <c r="L48" s="18"/>
      <c r="M48" s="18"/>
      <c r="N48" s="18"/>
      <c r="O48" s="18"/>
      <c r="Q48" s="20"/>
      <c r="S48" s="18"/>
      <c r="U48" s="13"/>
      <c r="W48" s="18"/>
      <c r="Y48" s="13"/>
      <c r="AA48" s="18"/>
      <c r="AB48" s="31"/>
      <c r="AC48" s="31" t="str">
        <f>IF(K9="IY","E76","")</f>
        <v/>
      </c>
    </row>
    <row r="49" spans="2:32" x14ac:dyDescent="0.2">
      <c r="B49" s="28"/>
      <c r="C49" s="29" t="s">
        <v>63</v>
      </c>
      <c r="D49" s="39" t="s">
        <v>64</v>
      </c>
      <c r="E49" s="47"/>
      <c r="F49" s="18"/>
      <c r="G49" s="18"/>
      <c r="H49" s="18"/>
      <c r="I49" s="18"/>
      <c r="J49" s="18"/>
      <c r="K49" s="18"/>
      <c r="L49" s="18"/>
      <c r="M49" s="18"/>
      <c r="N49" s="18"/>
      <c r="O49" s="18"/>
      <c r="Q49" s="20"/>
      <c r="S49" s="18"/>
      <c r="U49" s="13"/>
      <c r="W49" s="18"/>
      <c r="Y49" s="13"/>
      <c r="AA49" s="18"/>
      <c r="AB49" s="31"/>
      <c r="AC49" s="31" t="s">
        <v>63</v>
      </c>
    </row>
    <row r="50" spans="2:32" x14ac:dyDescent="0.2">
      <c r="B50" s="28"/>
      <c r="C50" s="29" t="s">
        <v>65</v>
      </c>
      <c r="D50" s="39" t="s">
        <v>66</v>
      </c>
      <c r="E50" s="47"/>
      <c r="F50" s="18"/>
      <c r="G50" s="18"/>
      <c r="H50" s="18"/>
      <c r="I50" s="18"/>
      <c r="J50" s="18"/>
      <c r="K50" s="18"/>
      <c r="L50" s="18"/>
      <c r="M50" s="18"/>
      <c r="N50" s="18"/>
      <c r="O50" s="18"/>
      <c r="Q50" s="20"/>
      <c r="S50" s="18"/>
      <c r="U50" s="13"/>
      <c r="W50" s="18"/>
      <c r="Y50" s="13"/>
      <c r="AA50" s="18"/>
      <c r="AB50" s="31"/>
      <c r="AC50" s="31" t="s">
        <v>65</v>
      </c>
      <c r="AF50" s="43"/>
    </row>
    <row r="51" spans="2:32" x14ac:dyDescent="0.2">
      <c r="B51" s="28"/>
      <c r="C51" s="29" t="s">
        <v>67</v>
      </c>
      <c r="D51" s="39" t="s">
        <v>68</v>
      </c>
      <c r="E51" s="47"/>
      <c r="F51" s="18"/>
      <c r="G51" s="18"/>
      <c r="H51" s="18"/>
      <c r="I51" s="33" t="s">
        <v>69</v>
      </c>
      <c r="J51" s="18"/>
      <c r="K51" s="18"/>
      <c r="L51" s="18"/>
      <c r="M51" s="18"/>
      <c r="N51" s="18"/>
      <c r="O51" s="18"/>
      <c r="Q51" s="20"/>
      <c r="S51" s="18"/>
      <c r="U51" s="13"/>
      <c r="W51" s="18"/>
      <c r="Y51" s="13"/>
      <c r="AA51" s="18"/>
      <c r="AB51" s="31"/>
      <c r="AC51" s="31" t="str">
        <f>IF(K9="BB","","E10")</f>
        <v>E10</v>
      </c>
    </row>
    <row r="52" spans="2:32" x14ac:dyDescent="0.2">
      <c r="B52" s="28"/>
      <c r="C52" s="29" t="s">
        <v>70</v>
      </c>
      <c r="D52" s="39" t="s">
        <v>71</v>
      </c>
      <c r="E52" s="47"/>
      <c r="F52" s="18"/>
      <c r="G52" s="18"/>
      <c r="H52" s="18"/>
      <c r="I52" s="48"/>
      <c r="J52" s="18"/>
      <c r="K52" s="18"/>
      <c r="L52" s="18"/>
      <c r="M52" s="18"/>
      <c r="N52" s="18"/>
      <c r="O52" s="18"/>
      <c r="Q52" s="20"/>
      <c r="S52" s="18"/>
      <c r="U52" s="13"/>
      <c r="W52" s="18"/>
      <c r="Y52" s="13"/>
      <c r="AA52" s="18"/>
      <c r="AB52" s="31"/>
      <c r="AC52" s="31" t="s">
        <v>70</v>
      </c>
    </row>
    <row r="53" spans="2:32" x14ac:dyDescent="0.2">
      <c r="B53" s="28"/>
      <c r="C53" s="29" t="s">
        <v>72</v>
      </c>
      <c r="D53" s="39" t="s">
        <v>73</v>
      </c>
      <c r="E53" s="47"/>
      <c r="F53" s="18"/>
      <c r="G53" s="18"/>
      <c r="H53" s="18"/>
      <c r="I53" s="48"/>
      <c r="J53" s="18"/>
      <c r="K53" s="18"/>
      <c r="L53" s="18"/>
      <c r="M53" s="18"/>
      <c r="N53" s="18"/>
      <c r="O53" s="18"/>
      <c r="Q53" s="20"/>
      <c r="S53" s="18"/>
      <c r="U53" s="13"/>
      <c r="W53" s="18"/>
      <c r="Y53" s="13"/>
      <c r="AA53" s="18"/>
      <c r="AB53" s="31"/>
      <c r="AC53" s="31" t="s">
        <v>72</v>
      </c>
    </row>
    <row r="54" spans="2:32" ht="15" customHeight="1" x14ac:dyDescent="0.2">
      <c r="B54" s="25"/>
      <c r="C54" s="26"/>
      <c r="D54" s="25"/>
      <c r="Q54" s="20"/>
      <c r="S54" s="18"/>
      <c r="U54" s="13"/>
      <c r="W54" s="18"/>
      <c r="Y54" s="13"/>
      <c r="AA54" s="18"/>
      <c r="AB54" s="31"/>
      <c r="AC54" s="31"/>
    </row>
    <row r="55" spans="2:32" x14ac:dyDescent="0.2">
      <c r="C55" s="19" t="s">
        <v>74</v>
      </c>
      <c r="Q55" s="20"/>
      <c r="S55" s="18"/>
      <c r="U55" s="13"/>
      <c r="W55" s="18"/>
      <c r="Y55" s="13"/>
      <c r="AA55" s="18"/>
      <c r="AB55" s="31"/>
      <c r="AC55" s="31"/>
    </row>
    <row r="56" spans="2:32" x14ac:dyDescent="0.2">
      <c r="B56" s="44"/>
      <c r="C56" s="34" t="s">
        <v>75</v>
      </c>
      <c r="D56" s="35" t="s">
        <v>76</v>
      </c>
      <c r="E56" s="45"/>
      <c r="F56" s="20"/>
      <c r="G56" s="20"/>
      <c r="H56" s="20"/>
      <c r="I56" s="49" t="s">
        <v>77</v>
      </c>
      <c r="J56" s="20"/>
      <c r="K56" s="20"/>
      <c r="L56" s="20"/>
      <c r="M56" s="20"/>
      <c r="N56" s="20"/>
      <c r="O56" s="20"/>
      <c r="P56" s="20"/>
      <c r="Q56" s="20"/>
      <c r="S56" s="18"/>
      <c r="U56" s="13"/>
      <c r="W56" s="18"/>
      <c r="Y56" s="13"/>
      <c r="AA56" s="18"/>
      <c r="AB56" s="31" t="str">
        <f>IF(AND(K9="JD",O9="W76"),"S","")</f>
        <v/>
      </c>
      <c r="AC56" s="31" t="str">
        <f>IF(OR(K9="JF",O9="LUB"),"S","")</f>
        <v/>
      </c>
      <c r="AD56" s="31"/>
    </row>
    <row r="57" spans="2:32" x14ac:dyDescent="0.2">
      <c r="B57" s="44"/>
      <c r="C57" s="34" t="s">
        <v>14</v>
      </c>
      <c r="D57" s="35" t="s">
        <v>78</v>
      </c>
      <c r="E57" s="45"/>
      <c r="F57" s="20"/>
      <c r="G57" s="20"/>
      <c r="H57" s="20"/>
      <c r="I57" s="49" t="s">
        <v>79</v>
      </c>
      <c r="J57" s="20"/>
      <c r="K57" s="20"/>
      <c r="L57" s="20"/>
      <c r="M57" s="20"/>
      <c r="N57" s="20"/>
      <c r="O57" s="20"/>
      <c r="P57" s="20"/>
      <c r="Q57" s="20"/>
      <c r="S57" s="18"/>
      <c r="U57" s="13"/>
      <c r="W57" s="18"/>
      <c r="Y57" s="13"/>
      <c r="AA57" s="18"/>
      <c r="AB57" s="31"/>
      <c r="AC57" s="31" t="str">
        <f>IF(K9="JF","T","")</f>
        <v/>
      </c>
    </row>
    <row r="58" spans="2:32" x14ac:dyDescent="0.2">
      <c r="B58" s="44"/>
      <c r="C58" s="34" t="s">
        <v>24</v>
      </c>
      <c r="D58" s="35" t="s">
        <v>80</v>
      </c>
      <c r="E58" s="45"/>
      <c r="F58" s="20"/>
      <c r="G58" s="20"/>
      <c r="H58" s="20"/>
      <c r="I58" s="49" t="s">
        <v>79</v>
      </c>
      <c r="J58" s="20"/>
      <c r="K58" s="20"/>
      <c r="L58" s="20"/>
      <c r="M58" s="20"/>
      <c r="N58" s="20"/>
      <c r="O58" s="20"/>
      <c r="P58" s="20"/>
      <c r="Q58" s="20"/>
      <c r="S58" s="18"/>
      <c r="U58" s="13"/>
      <c r="W58" s="18"/>
      <c r="Y58" s="13"/>
      <c r="AA58" s="18"/>
      <c r="AB58" s="31"/>
      <c r="AC58" s="31" t="str">
        <f>IF(K9="JF","U","")</f>
        <v/>
      </c>
    </row>
    <row r="59" spans="2:32" x14ac:dyDescent="0.2">
      <c r="B59" s="44"/>
      <c r="C59" s="34" t="s">
        <v>81</v>
      </c>
      <c r="D59" s="35" t="s">
        <v>82</v>
      </c>
      <c r="E59" s="45"/>
      <c r="F59" s="20"/>
      <c r="G59" s="20"/>
      <c r="H59" s="20"/>
      <c r="I59" s="49"/>
      <c r="J59" s="20"/>
      <c r="K59" s="20"/>
      <c r="L59" s="20"/>
      <c r="M59" s="20"/>
      <c r="N59" s="20"/>
      <c r="O59" s="20"/>
      <c r="P59" s="20"/>
      <c r="Q59" s="20"/>
      <c r="S59" s="18"/>
      <c r="U59" s="13"/>
      <c r="W59" s="18"/>
      <c r="Y59" s="13"/>
      <c r="AA59" s="18"/>
      <c r="AB59" s="31"/>
      <c r="AC59" s="31" t="str">
        <f>IF(K9&lt;&gt;"JF","B","")</f>
        <v>B</v>
      </c>
    </row>
    <row r="60" spans="2:32" x14ac:dyDescent="0.2">
      <c r="B60" s="44"/>
      <c r="C60" s="34" t="s">
        <v>83</v>
      </c>
      <c r="D60" s="35" t="s">
        <v>84</v>
      </c>
      <c r="E60" s="45"/>
      <c r="F60" s="20"/>
      <c r="G60" s="20"/>
      <c r="H60" s="20"/>
      <c r="I60" s="49"/>
      <c r="J60" s="20"/>
      <c r="K60" s="20"/>
      <c r="L60" s="20"/>
      <c r="M60" s="20"/>
      <c r="N60" s="20"/>
      <c r="O60" s="20"/>
      <c r="P60" s="20"/>
      <c r="Q60" s="20"/>
      <c r="S60" s="18"/>
      <c r="U60" s="13"/>
      <c r="W60" s="18"/>
      <c r="Y60" s="13"/>
      <c r="AA60" s="18"/>
      <c r="AB60" s="31"/>
      <c r="AC60" s="31" t="str">
        <f>IF(K9&lt;&gt;"JF","C","")</f>
        <v>C</v>
      </c>
    </row>
    <row r="61" spans="2:32" x14ac:dyDescent="0.2">
      <c r="B61" s="44"/>
      <c r="C61" s="34" t="s">
        <v>22</v>
      </c>
      <c r="D61" s="35" t="s">
        <v>85</v>
      </c>
      <c r="E61" s="46"/>
      <c r="F61" s="20"/>
      <c r="G61" s="20"/>
      <c r="H61" s="20"/>
      <c r="I61" s="49"/>
      <c r="J61" s="20"/>
      <c r="K61" s="20"/>
      <c r="L61" s="20"/>
      <c r="M61" s="20"/>
      <c r="N61" s="20"/>
      <c r="O61" s="20"/>
      <c r="P61" s="20"/>
      <c r="Q61" s="20"/>
      <c r="S61" s="18"/>
      <c r="U61" s="13"/>
      <c r="W61" s="18"/>
      <c r="Y61" s="13"/>
      <c r="AA61" s="18"/>
      <c r="AB61" s="31"/>
      <c r="AC61" s="31" t="str">
        <f>IF(K9&lt;&gt;"JF","D","")</f>
        <v>D</v>
      </c>
    </row>
    <row r="62" spans="2:32" ht="15" customHeight="1" x14ac:dyDescent="0.2">
      <c r="B62" s="25"/>
      <c r="C62" s="26"/>
      <c r="D62" s="25"/>
      <c r="S62" s="18"/>
      <c r="U62" s="13"/>
      <c r="W62" s="18"/>
      <c r="Y62" s="13"/>
      <c r="AA62" s="18"/>
      <c r="AB62" s="31"/>
      <c r="AC62" s="31"/>
    </row>
    <row r="63" spans="2:32" x14ac:dyDescent="0.2">
      <c r="C63" s="19" t="s">
        <v>86</v>
      </c>
      <c r="S63" s="18"/>
      <c r="U63" s="13"/>
      <c r="W63" s="18"/>
      <c r="Y63" s="13"/>
      <c r="AA63" s="18"/>
      <c r="AB63" s="31"/>
      <c r="AC63" s="31"/>
    </row>
    <row r="64" spans="2:32" x14ac:dyDescent="0.2">
      <c r="B64" s="28"/>
      <c r="C64" s="29" t="s">
        <v>87</v>
      </c>
      <c r="D64" s="39" t="s">
        <v>88</v>
      </c>
      <c r="E64" s="18"/>
      <c r="F64" s="18"/>
      <c r="G64" s="18"/>
      <c r="H64" s="18"/>
      <c r="I64" s="50" t="s">
        <v>89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U64" s="13"/>
      <c r="W64" s="18"/>
      <c r="Y64" s="13"/>
      <c r="AA64" s="18"/>
      <c r="AB64" s="31"/>
      <c r="AC64" s="51" t="str">
        <f>IF(K9&lt;&gt;"BB","N5","")</f>
        <v>N5</v>
      </c>
    </row>
    <row r="65" spans="2:29" x14ac:dyDescent="0.2">
      <c r="B65" s="28"/>
      <c r="C65" s="29" t="s">
        <v>90</v>
      </c>
      <c r="D65" s="39" t="s">
        <v>91</v>
      </c>
      <c r="E65" s="18"/>
      <c r="F65" s="18"/>
      <c r="G65" s="18"/>
      <c r="H65" s="18"/>
      <c r="I65" s="50" t="s">
        <v>89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U65" s="13"/>
      <c r="W65" s="18"/>
      <c r="Y65" s="13"/>
      <c r="AA65" s="18"/>
      <c r="AB65" s="31"/>
      <c r="AC65" s="51" t="str">
        <f>IF(K9&lt;&gt;"BB","EB","")</f>
        <v>EB</v>
      </c>
    </row>
    <row r="66" spans="2:29" x14ac:dyDescent="0.2">
      <c r="B66" s="28"/>
      <c r="C66" s="29" t="s">
        <v>92</v>
      </c>
      <c r="D66" s="39" t="s">
        <v>93</v>
      </c>
      <c r="E66" s="18"/>
      <c r="F66" s="18"/>
      <c r="G66" s="18"/>
      <c r="H66" s="18"/>
      <c r="I66" s="50" t="s">
        <v>89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U66" s="13"/>
      <c r="W66" s="18"/>
      <c r="Y66" s="13"/>
      <c r="AA66" s="18"/>
      <c r="AB66" s="31"/>
      <c r="AC66" s="51" t="str">
        <f>IF(K9&lt;&gt;"BB","EK","")</f>
        <v>EK</v>
      </c>
    </row>
    <row r="67" spans="2:29" x14ac:dyDescent="0.2">
      <c r="B67" s="28"/>
      <c r="C67" s="29" t="s">
        <v>94</v>
      </c>
      <c r="D67" s="39" t="s">
        <v>95</v>
      </c>
      <c r="E67" s="18"/>
      <c r="F67" s="18"/>
      <c r="G67" s="18"/>
      <c r="H67" s="18"/>
      <c r="I67" s="50" t="s">
        <v>89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U67" s="13"/>
      <c r="W67" s="18"/>
      <c r="Y67" s="13"/>
      <c r="AA67" s="18"/>
      <c r="AB67" s="31"/>
      <c r="AC67" s="51" t="str">
        <f>IF(K9&lt;&gt;"BB","EL","")</f>
        <v>EL</v>
      </c>
    </row>
    <row r="68" spans="2:29" x14ac:dyDescent="0.2">
      <c r="B68" s="28"/>
      <c r="C68" s="29" t="s">
        <v>96</v>
      </c>
      <c r="D68" s="39" t="s">
        <v>97</v>
      </c>
      <c r="E68" s="18"/>
      <c r="F68" s="18"/>
      <c r="G68" s="18"/>
      <c r="H68" s="18"/>
      <c r="I68" s="50" t="s">
        <v>89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U68" s="13"/>
      <c r="W68" s="18"/>
      <c r="Y68" s="13"/>
      <c r="AA68" s="18"/>
      <c r="AB68" s="31"/>
      <c r="AC68" s="51" t="str">
        <f>IF(K9&lt;&gt;"BB","EM","")</f>
        <v>EM</v>
      </c>
    </row>
    <row r="69" spans="2:29" x14ac:dyDescent="0.2">
      <c r="B69" s="28"/>
      <c r="C69" s="29" t="s">
        <v>98</v>
      </c>
      <c r="D69" s="39" t="s">
        <v>99</v>
      </c>
      <c r="E69" s="18"/>
      <c r="F69" s="18"/>
      <c r="G69" s="18"/>
      <c r="H69" s="18"/>
      <c r="I69" s="50" t="s">
        <v>100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U69" s="13"/>
      <c r="W69" s="18"/>
      <c r="Y69" s="13"/>
      <c r="AA69" s="18"/>
      <c r="AB69" s="31"/>
      <c r="AC69" s="51" t="str">
        <f>IF(K9="JF","EX","")</f>
        <v/>
      </c>
    </row>
    <row r="70" spans="2:29" x14ac:dyDescent="0.2">
      <c r="B70" s="28"/>
      <c r="C70" s="29" t="s">
        <v>101</v>
      </c>
      <c r="D70" s="39" t="s">
        <v>102</v>
      </c>
      <c r="E70" s="18"/>
      <c r="F70" s="18"/>
      <c r="G70" s="18"/>
      <c r="H70" s="18"/>
      <c r="I70" s="50" t="s">
        <v>100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U70" s="13"/>
      <c r="W70" s="18"/>
      <c r="Y70" s="13"/>
      <c r="AA70" s="18"/>
      <c r="AB70" s="31"/>
      <c r="AC70" s="51" t="str">
        <f>IF(K9="JF","EY","")</f>
        <v/>
      </c>
    </row>
    <row r="71" spans="2:29" x14ac:dyDescent="0.2">
      <c r="B71" s="28"/>
      <c r="C71" s="29" t="s">
        <v>103</v>
      </c>
      <c r="D71" s="39" t="s">
        <v>104</v>
      </c>
      <c r="E71" s="18"/>
      <c r="F71" s="18"/>
      <c r="G71" s="18"/>
      <c r="H71" s="18"/>
      <c r="I71" s="50" t="s">
        <v>100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U71" s="13"/>
      <c r="W71" s="18"/>
      <c r="Y71" s="13"/>
      <c r="AA71" s="18"/>
      <c r="AB71" s="31"/>
      <c r="AC71" s="51" t="str">
        <f>IF(K9="JF","EX","")</f>
        <v/>
      </c>
    </row>
    <row r="72" spans="2:29" x14ac:dyDescent="0.2">
      <c r="B72" s="28"/>
      <c r="C72" s="29" t="s">
        <v>105</v>
      </c>
      <c r="D72" s="39" t="s">
        <v>106</v>
      </c>
      <c r="E72" s="18"/>
      <c r="F72" s="18"/>
      <c r="G72" s="18"/>
      <c r="H72" s="18"/>
      <c r="I72" s="50" t="s">
        <v>107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U72" s="13"/>
      <c r="W72" s="18"/>
      <c r="Y72" s="13"/>
      <c r="AA72" s="18"/>
      <c r="AB72" s="31"/>
      <c r="AC72" s="51" t="str">
        <f>IF(K9="BB","FB","")</f>
        <v/>
      </c>
    </row>
    <row r="73" spans="2:29" x14ac:dyDescent="0.2">
      <c r="B73" s="28"/>
      <c r="C73" s="29" t="s">
        <v>108</v>
      </c>
      <c r="D73" s="39" t="s">
        <v>109</v>
      </c>
      <c r="E73" s="18"/>
      <c r="F73" s="18"/>
      <c r="G73" s="18"/>
      <c r="H73" s="18"/>
      <c r="I73" s="50" t="s">
        <v>107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U73" s="13"/>
      <c r="W73" s="18"/>
      <c r="Y73" s="13"/>
      <c r="AA73" s="18"/>
      <c r="AB73" s="31"/>
      <c r="AC73" s="51" t="str">
        <f>IF(K9="BB","FC","")</f>
        <v/>
      </c>
    </row>
    <row r="74" spans="2:29" x14ac:dyDescent="0.2">
      <c r="B74" s="28"/>
      <c r="C74" s="29" t="s">
        <v>110</v>
      </c>
      <c r="D74" s="39" t="s">
        <v>111</v>
      </c>
      <c r="E74" s="18"/>
      <c r="F74" s="18"/>
      <c r="G74" s="18"/>
      <c r="H74" s="18"/>
      <c r="I74" s="50" t="s">
        <v>107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U74" s="13"/>
      <c r="W74" s="18"/>
      <c r="Y74" s="13"/>
      <c r="AA74" s="18"/>
      <c r="AB74" s="31"/>
      <c r="AC74" s="31" t="str">
        <f>IF(K9="BB","FD","")</f>
        <v/>
      </c>
    </row>
    <row r="75" spans="2:29" x14ac:dyDescent="0.2">
      <c r="B75" s="28"/>
      <c r="C75" s="29" t="s">
        <v>55</v>
      </c>
      <c r="D75" s="39" t="s">
        <v>112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U75" s="13"/>
      <c r="W75" s="18"/>
      <c r="Y75" s="13"/>
      <c r="AA75" s="18"/>
      <c r="AB75" s="31"/>
      <c r="AC75" s="31" t="s">
        <v>55</v>
      </c>
    </row>
    <row r="76" spans="2:29" ht="15" customHeight="1" x14ac:dyDescent="0.2">
      <c r="B76" s="25"/>
      <c r="C76" s="26"/>
      <c r="D76" s="25"/>
      <c r="U76" s="13"/>
      <c r="W76" s="18"/>
      <c r="Y76" s="13"/>
      <c r="AA76" s="18"/>
      <c r="AB76" s="31"/>
      <c r="AC76" s="31"/>
    </row>
    <row r="77" spans="2:29" x14ac:dyDescent="0.2">
      <c r="C77" s="19" t="s">
        <v>113</v>
      </c>
      <c r="U77" s="13"/>
      <c r="W77" s="18"/>
      <c r="Y77" s="13"/>
      <c r="AA77" s="18"/>
      <c r="AB77" s="31"/>
      <c r="AC77" s="31"/>
    </row>
    <row r="78" spans="2:29" x14ac:dyDescent="0.2">
      <c r="B78" s="44"/>
      <c r="C78" s="34" t="s">
        <v>114</v>
      </c>
      <c r="D78" s="35" t="s">
        <v>115</v>
      </c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13"/>
      <c r="W78" s="18"/>
      <c r="Y78" s="13"/>
      <c r="AA78" s="18"/>
      <c r="AB78" s="31"/>
      <c r="AC78" s="31" t="s">
        <v>114</v>
      </c>
    </row>
    <row r="79" spans="2:29" x14ac:dyDescent="0.2">
      <c r="B79" s="44"/>
      <c r="C79" s="34" t="s">
        <v>116</v>
      </c>
      <c r="D79" s="35" t="s">
        <v>117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13"/>
      <c r="W79" s="18"/>
      <c r="Y79" s="13"/>
      <c r="AA79" s="18"/>
      <c r="AC79" s="31" t="s">
        <v>116</v>
      </c>
    </row>
    <row r="80" spans="2:29" x14ac:dyDescent="0.2">
      <c r="B80" s="44"/>
      <c r="C80" s="34" t="s">
        <v>118</v>
      </c>
      <c r="D80" s="35" t="s">
        <v>119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13"/>
      <c r="W80" s="18"/>
      <c r="Y80" s="13"/>
      <c r="AA80" s="18"/>
      <c r="AC80" s="31" t="s">
        <v>118</v>
      </c>
    </row>
    <row r="81" spans="2:29" x14ac:dyDescent="0.2">
      <c r="W81" s="18"/>
      <c r="Y81" s="13"/>
      <c r="AA81" s="18"/>
    </row>
    <row r="82" spans="2:29" x14ac:dyDescent="0.2">
      <c r="C82" s="19" t="s">
        <v>120</v>
      </c>
      <c r="W82" s="18"/>
      <c r="Y82" s="13"/>
      <c r="AA82" s="18"/>
    </row>
    <row r="83" spans="2:29" ht="12.75" customHeight="1" x14ac:dyDescent="0.2">
      <c r="B83" s="28"/>
      <c r="C83" s="29" t="s">
        <v>20</v>
      </c>
      <c r="D83" s="39" t="s">
        <v>121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Y83" s="13"/>
      <c r="AA83" s="18"/>
    </row>
    <row r="84" spans="2:29" ht="12.75" customHeight="1" x14ac:dyDescent="0.2">
      <c r="B84" s="28"/>
      <c r="C84" s="29" t="s">
        <v>81</v>
      </c>
      <c r="D84" s="39" t="s">
        <v>122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Y84" s="13"/>
      <c r="AA84" s="18"/>
    </row>
    <row r="85" spans="2:29" ht="12.75" customHeight="1" x14ac:dyDescent="0.2">
      <c r="B85" s="28"/>
      <c r="C85" s="29" t="s">
        <v>83</v>
      </c>
      <c r="D85" s="39" t="s">
        <v>123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Y85" s="13"/>
      <c r="AA85" s="18"/>
    </row>
    <row r="86" spans="2:29" ht="12.75" customHeight="1" x14ac:dyDescent="0.2">
      <c r="B86" s="25"/>
      <c r="C86" s="26"/>
      <c r="D86" s="25"/>
      <c r="Y86" s="13"/>
      <c r="AA86" s="18"/>
    </row>
    <row r="87" spans="2:29" ht="12.75" customHeight="1" x14ac:dyDescent="0.2">
      <c r="C87" s="19" t="s">
        <v>124</v>
      </c>
      <c r="Y87" s="13"/>
      <c r="AA87" s="18"/>
      <c r="AC87" s="36" t="str">
        <f>E9&amp;K9</f>
        <v/>
      </c>
    </row>
    <row r="88" spans="2:29" ht="12.75" customHeight="1" x14ac:dyDescent="0.2">
      <c r="B88" s="44"/>
      <c r="C88" s="34" t="s">
        <v>87</v>
      </c>
      <c r="D88" s="35" t="s">
        <v>125</v>
      </c>
      <c r="E88" s="44"/>
      <c r="F88" s="34"/>
      <c r="G88" s="35"/>
      <c r="H88" s="44"/>
      <c r="I88" s="49" t="s">
        <v>126</v>
      </c>
      <c r="J88" s="35"/>
      <c r="K88" s="44"/>
      <c r="L88" s="45"/>
      <c r="M88" s="45"/>
      <c r="N88" s="45"/>
      <c r="O88" s="45"/>
      <c r="P88" s="45"/>
      <c r="Q88" s="45"/>
      <c r="R88" s="45"/>
      <c r="S88" s="45"/>
      <c r="T88" s="45"/>
      <c r="U88" s="13"/>
      <c r="V88" s="44"/>
      <c r="W88" s="34"/>
      <c r="X88" s="35"/>
      <c r="Y88" s="45"/>
      <c r="AA88" s="18"/>
      <c r="AC88" s="31" t="str">
        <f>IF(AC87="EW24IZ","N5","")</f>
        <v/>
      </c>
    </row>
    <row r="89" spans="2:29" ht="12.75" customHeight="1" x14ac:dyDescent="0.2">
      <c r="B89" s="44"/>
      <c r="C89" s="34" t="s">
        <v>90</v>
      </c>
      <c r="D89" s="35" t="s">
        <v>127</v>
      </c>
      <c r="E89" s="44"/>
      <c r="F89" s="34"/>
      <c r="G89" s="35"/>
      <c r="H89" s="44"/>
      <c r="I89" s="49" t="s">
        <v>126</v>
      </c>
      <c r="J89" s="35"/>
      <c r="K89" s="44"/>
      <c r="L89" s="45"/>
      <c r="M89" s="45"/>
      <c r="N89" s="45"/>
      <c r="O89" s="45"/>
      <c r="P89" s="45"/>
      <c r="Q89" s="45"/>
      <c r="R89" s="45"/>
      <c r="S89" s="45"/>
      <c r="T89" s="45"/>
      <c r="U89" s="13"/>
      <c r="V89" s="44"/>
      <c r="W89" s="34"/>
      <c r="X89" s="35"/>
      <c r="Y89" s="45"/>
      <c r="AA89" s="18"/>
      <c r="AC89" s="31" t="str">
        <f>IF(AC87="EW24IZ","EB","")</f>
        <v/>
      </c>
    </row>
    <row r="90" spans="2:29" ht="12.75" customHeight="1" x14ac:dyDescent="0.2">
      <c r="B90" s="44"/>
      <c r="C90" s="34" t="s">
        <v>92</v>
      </c>
      <c r="D90" s="35" t="s">
        <v>128</v>
      </c>
      <c r="E90" s="44"/>
      <c r="F90" s="34"/>
      <c r="G90" s="35"/>
      <c r="H90" s="44"/>
      <c r="I90" s="49" t="s">
        <v>126</v>
      </c>
      <c r="J90" s="35"/>
      <c r="K90" s="44"/>
      <c r="L90" s="45"/>
      <c r="M90" s="45"/>
      <c r="N90" s="45"/>
      <c r="O90" s="45"/>
      <c r="P90" s="45"/>
      <c r="Q90" s="45"/>
      <c r="R90" s="45"/>
      <c r="S90" s="45"/>
      <c r="T90" s="45"/>
      <c r="U90" s="13"/>
      <c r="V90" s="44"/>
      <c r="W90" s="34"/>
      <c r="X90" s="35"/>
      <c r="Y90" s="45"/>
      <c r="AA90" s="18"/>
      <c r="AC90" s="31" t="str">
        <f>IF(AC87="EW24IZ","EK","")</f>
        <v/>
      </c>
    </row>
    <row r="91" spans="2:29" ht="12.75" customHeight="1" x14ac:dyDescent="0.2">
      <c r="B91" s="44"/>
      <c r="C91" s="34" t="s">
        <v>94</v>
      </c>
      <c r="D91" s="35" t="s">
        <v>129</v>
      </c>
      <c r="E91" s="44"/>
      <c r="F91" s="34"/>
      <c r="G91" s="35"/>
      <c r="H91" s="44"/>
      <c r="I91" s="49" t="s">
        <v>126</v>
      </c>
      <c r="J91" s="35"/>
      <c r="K91" s="44"/>
      <c r="L91" s="45"/>
      <c r="M91" s="45"/>
      <c r="N91" s="45"/>
      <c r="O91" s="45"/>
      <c r="P91" s="45"/>
      <c r="Q91" s="45"/>
      <c r="R91" s="45"/>
      <c r="S91" s="45"/>
      <c r="T91" s="45"/>
      <c r="U91" s="13"/>
      <c r="V91" s="44"/>
      <c r="W91" s="34"/>
      <c r="X91" s="35"/>
      <c r="Y91" s="45"/>
      <c r="AA91" s="18"/>
      <c r="AC91" s="31" t="str">
        <f>IF(AC87="EW24IZ","EL","")</f>
        <v/>
      </c>
    </row>
    <row r="92" spans="2:29" ht="12.75" customHeight="1" x14ac:dyDescent="0.2">
      <c r="B92" s="44"/>
      <c r="C92" s="34" t="s">
        <v>96</v>
      </c>
      <c r="D92" s="35" t="s">
        <v>130</v>
      </c>
      <c r="E92" s="44"/>
      <c r="F92" s="34"/>
      <c r="G92" s="35"/>
      <c r="H92" s="44"/>
      <c r="I92" s="49" t="s">
        <v>126</v>
      </c>
      <c r="J92" s="35"/>
      <c r="K92" s="44"/>
      <c r="L92" s="45"/>
      <c r="M92" s="45"/>
      <c r="N92" s="45"/>
      <c r="O92" s="45"/>
      <c r="P92" s="45"/>
      <c r="Q92" s="45"/>
      <c r="R92" s="45"/>
      <c r="S92" s="45"/>
      <c r="T92" s="45"/>
      <c r="U92" s="13"/>
      <c r="V92" s="44"/>
      <c r="W92" s="34"/>
      <c r="X92" s="35"/>
      <c r="Y92" s="45"/>
      <c r="AA92" s="18"/>
      <c r="AC92" s="31" t="str">
        <f>IF(AC87="EW24IZ","EM","")</f>
        <v/>
      </c>
    </row>
    <row r="93" spans="2:29" ht="12.75" customHeight="1" x14ac:dyDescent="0.2">
      <c r="B93" s="44"/>
      <c r="C93" s="34" t="s">
        <v>55</v>
      </c>
      <c r="D93" s="35" t="s">
        <v>131</v>
      </c>
      <c r="E93" s="44"/>
      <c r="F93" s="34"/>
      <c r="G93" s="35"/>
      <c r="H93" s="44"/>
      <c r="I93" s="34"/>
      <c r="J93" s="35"/>
      <c r="K93" s="44"/>
      <c r="L93" s="45"/>
      <c r="M93" s="45"/>
      <c r="N93" s="45"/>
      <c r="O93" s="45"/>
      <c r="P93" s="45"/>
      <c r="Q93" s="45"/>
      <c r="R93" s="45"/>
      <c r="S93" s="45"/>
      <c r="T93" s="45"/>
      <c r="U93" s="13"/>
      <c r="V93" s="44"/>
      <c r="W93" s="34"/>
      <c r="X93" s="35"/>
      <c r="Y93" s="45"/>
      <c r="AA93" s="18"/>
      <c r="AC93" s="31" t="s">
        <v>55</v>
      </c>
    </row>
    <row r="94" spans="2:29" ht="12.75" customHeight="1" x14ac:dyDescent="0.2">
      <c r="B94" s="25"/>
      <c r="C94" s="26"/>
      <c r="D94" s="25"/>
      <c r="AA94" s="18"/>
    </row>
    <row r="95" spans="2:29" ht="12.75" customHeight="1" x14ac:dyDescent="0.2">
      <c r="C95" s="19" t="s">
        <v>132</v>
      </c>
      <c r="AA95" s="18"/>
      <c r="AC95" s="31"/>
    </row>
    <row r="96" spans="2:29" ht="12.75" customHeight="1" x14ac:dyDescent="0.2">
      <c r="B96" s="28"/>
      <c r="C96" s="29" t="s">
        <v>133</v>
      </c>
      <c r="D96" s="39" t="s">
        <v>134</v>
      </c>
      <c r="E96" s="18"/>
      <c r="F96" s="18"/>
      <c r="G96" s="18"/>
      <c r="H96" s="18"/>
      <c r="I96" s="50" t="s">
        <v>135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C96" s="31" t="str">
        <f>IF(E9="EW22","K2",IF(E9="EW24","K2",""))</f>
        <v/>
      </c>
    </row>
    <row r="97" spans="2:29" ht="12.75" customHeight="1" x14ac:dyDescent="0.2">
      <c r="B97" s="52"/>
      <c r="C97" s="53" t="s">
        <v>118</v>
      </c>
      <c r="D97" s="54" t="s">
        <v>136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C97" s="31" t="s">
        <v>118</v>
      </c>
    </row>
    <row r="98" spans="2:29" ht="12.75" customHeight="1" x14ac:dyDescent="0.2">
      <c r="B98" s="25"/>
      <c r="C98" s="26"/>
      <c r="D98" s="25"/>
    </row>
    <row r="99" spans="2:29" ht="12.75" customHeight="1" x14ac:dyDescent="0.2">
      <c r="B99" s="25"/>
      <c r="C99" s="26"/>
      <c r="D99" s="25"/>
    </row>
    <row r="100" spans="2:29" ht="18" x14ac:dyDescent="0.25">
      <c r="B100" s="55" t="s">
        <v>137</v>
      </c>
      <c r="E100" s="56"/>
    </row>
    <row r="101" spans="2:29" ht="24" customHeight="1" thickBot="1" x14ac:dyDescent="0.25">
      <c r="B101" s="57" t="s">
        <v>138</v>
      </c>
      <c r="D101" s="58" t="str">
        <f>E9&amp;G9&amp;I9&amp;K9&amp;M9&amp;O9&amp;Q9&amp;S9&amp;U9&amp;W9&amp;Y9&amp;AA9</f>
        <v/>
      </c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</row>
    <row r="102" spans="2:29" ht="12.75" customHeight="1" thickBot="1" x14ac:dyDescent="0.25">
      <c r="B102" s="59" t="s">
        <v>139</v>
      </c>
      <c r="C102" s="60" t="s">
        <v>140</v>
      </c>
      <c r="D102" s="61" t="s">
        <v>141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3"/>
    </row>
    <row r="103" spans="2:29" ht="20.100000000000001" customHeight="1" x14ac:dyDescent="0.2">
      <c r="B103" s="64" t="s">
        <v>142</v>
      </c>
      <c r="C103" s="65">
        <f>E9</f>
        <v>0</v>
      </c>
      <c r="D103" s="66" t="e">
        <f>VLOOKUP(E9,C15:D18,2,FALSE)</f>
        <v>#N/A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7"/>
    </row>
    <row r="104" spans="2:29" ht="20.100000000000001" customHeight="1" x14ac:dyDescent="0.2">
      <c r="B104" s="68" t="s">
        <v>143</v>
      </c>
      <c r="C104" s="69">
        <f>G9</f>
        <v>0</v>
      </c>
      <c r="D104" s="70" t="e">
        <f>VLOOKUP(C104,C21:D23,2,FALSE)</f>
        <v>#N/A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1"/>
    </row>
    <row r="105" spans="2:29" ht="20.100000000000001" customHeight="1" x14ac:dyDescent="0.2">
      <c r="B105" s="68" t="s">
        <v>144</v>
      </c>
      <c r="C105" s="69">
        <f>I9</f>
        <v>0</v>
      </c>
      <c r="D105" s="70" t="e">
        <f>VLOOKUP(C105,C26:D28,2,FALSE)</f>
        <v>#N/A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1"/>
    </row>
    <row r="106" spans="2:29" ht="20.100000000000001" customHeight="1" x14ac:dyDescent="0.2">
      <c r="B106" s="68" t="s">
        <v>145</v>
      </c>
      <c r="C106" s="69">
        <f>K9</f>
        <v>0</v>
      </c>
      <c r="D106" s="70" t="e">
        <f>VLOOKUP(K9,C31:D34,2,FALSE)</f>
        <v>#N/A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1"/>
    </row>
    <row r="107" spans="2:29" ht="20.100000000000001" customHeight="1" x14ac:dyDescent="0.2">
      <c r="B107" s="68" t="s">
        <v>146</v>
      </c>
      <c r="C107" s="72">
        <f>M9</f>
        <v>0</v>
      </c>
      <c r="D107" s="70" t="e">
        <f>VLOOKUP(M9,C37:D42,2,FALSE)</f>
        <v>#N/A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1"/>
    </row>
    <row r="108" spans="2:29" ht="20.100000000000001" customHeight="1" x14ac:dyDescent="0.2">
      <c r="B108" s="68" t="s">
        <v>147</v>
      </c>
      <c r="C108" s="69">
        <f>O9</f>
        <v>0</v>
      </c>
      <c r="D108" s="70" t="e">
        <f>VLOOKUP(O9,C45:D53,2,FALSE)</f>
        <v>#N/A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1"/>
    </row>
    <row r="109" spans="2:29" ht="20.100000000000001" customHeight="1" x14ac:dyDescent="0.2">
      <c r="B109" s="68" t="s">
        <v>148</v>
      </c>
      <c r="C109" s="69">
        <f>Q9</f>
        <v>0</v>
      </c>
      <c r="D109" s="70" t="e">
        <f>VLOOKUP(Q9,C56:D61,2,FALSE)</f>
        <v>#N/A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1"/>
    </row>
    <row r="110" spans="2:29" ht="20.100000000000001" customHeight="1" x14ac:dyDescent="0.2">
      <c r="B110" s="68" t="s">
        <v>149</v>
      </c>
      <c r="C110" s="69">
        <f>S9</f>
        <v>0</v>
      </c>
      <c r="D110" s="70" t="e">
        <f>VLOOKUP(S9,C64:D75,2,FALSE)</f>
        <v>#N/A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1"/>
    </row>
    <row r="111" spans="2:29" ht="20.100000000000001" customHeight="1" x14ac:dyDescent="0.2">
      <c r="B111" s="68" t="s">
        <v>150</v>
      </c>
      <c r="C111" s="69">
        <f>U9</f>
        <v>0</v>
      </c>
      <c r="D111" s="70" t="e">
        <f>VLOOKUP(U9,C78:D80,2,FALSE)</f>
        <v>#N/A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1"/>
    </row>
    <row r="112" spans="2:29" ht="20.100000000000001" customHeight="1" x14ac:dyDescent="0.2">
      <c r="B112" s="68" t="s">
        <v>151</v>
      </c>
      <c r="C112" s="69">
        <f>W9</f>
        <v>0</v>
      </c>
      <c r="D112" s="70" t="e">
        <f>VLOOKUP(W9,C83:D85,2,FALSE)</f>
        <v>#N/A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1"/>
    </row>
    <row r="113" spans="2:27" ht="20.100000000000001" customHeight="1" x14ac:dyDescent="0.2">
      <c r="B113" s="68" t="s">
        <v>152</v>
      </c>
      <c r="C113" s="69">
        <f>Y9</f>
        <v>0</v>
      </c>
      <c r="D113" s="70" t="e">
        <f>VLOOKUP(Y9,C88:D93,2,FALSE)</f>
        <v>#N/A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1"/>
    </row>
    <row r="114" spans="2:27" ht="20.100000000000001" customHeight="1" x14ac:dyDescent="0.2">
      <c r="B114" s="68" t="s">
        <v>150</v>
      </c>
      <c r="C114" s="69">
        <f>AA9</f>
        <v>0</v>
      </c>
      <c r="D114" s="70" t="e">
        <f>VLOOKUP(AA9,C96:D97,2,FALSE)</f>
        <v>#N/A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1"/>
    </row>
    <row r="115" spans="2:27" ht="20.100000000000001" customHeight="1" x14ac:dyDescent="0.2">
      <c r="B115" s="68"/>
      <c r="C115" s="69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1"/>
    </row>
    <row r="116" spans="2:27" ht="20.100000000000001" customHeight="1" x14ac:dyDescent="0.2">
      <c r="B116" s="68"/>
      <c r="C116" s="69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1"/>
    </row>
    <row r="117" spans="2:27" ht="20.100000000000001" customHeight="1" x14ac:dyDescent="0.2">
      <c r="B117" s="68"/>
      <c r="C117" s="69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1"/>
    </row>
    <row r="118" spans="2:27" ht="20.100000000000001" customHeight="1" thickBot="1" x14ac:dyDescent="0.25">
      <c r="B118" s="73"/>
      <c r="C118" s="7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6"/>
    </row>
    <row r="119" spans="2:27" ht="22.5" customHeight="1" x14ac:dyDescent="0.2">
      <c r="E119" s="77" t="s">
        <v>153</v>
      </c>
      <c r="AA119" s="78"/>
    </row>
    <row r="120" spans="2:27" ht="22.5" customHeight="1" x14ac:dyDescent="0.2">
      <c r="K120" s="78"/>
      <c r="O120" s="79"/>
      <c r="AA120" s="78"/>
    </row>
  </sheetData>
  <sheetProtection algorithmName="SHA-512" hashValue="CKsXCo38VggnT/KmDGxZy8/UZTqCjTwi05kG1QXbZvm3BXc6bWqMZ+RynQrX2NNXG7J5lONqiC247KB0VYin3Q==" saltValue="fj4Y0+i3yRD+bb4Q1sFclA==" spinCount="100000" sheet="1" objects="1" scenarios="1"/>
  <dataConsolidate function="countNums"/>
  <mergeCells count="19">
    <mergeCell ref="D22:G22"/>
    <mergeCell ref="D33:H33"/>
    <mergeCell ref="D34:H34"/>
    <mergeCell ref="U9:U10"/>
    <mergeCell ref="W9:W10"/>
    <mergeCell ref="Y9:Y10"/>
    <mergeCell ref="AA9:AA10"/>
    <mergeCell ref="B13:D13"/>
    <mergeCell ref="D21:G21"/>
    <mergeCell ref="A4:U4"/>
    <mergeCell ref="A6:D12"/>
    <mergeCell ref="E9:E10"/>
    <mergeCell ref="G9:G10"/>
    <mergeCell ref="I9:I10"/>
    <mergeCell ref="K9:K10"/>
    <mergeCell ref="M9:M10"/>
    <mergeCell ref="O9:O10"/>
    <mergeCell ref="Q9:Q10"/>
    <mergeCell ref="S9:S10"/>
  </mergeCells>
  <dataValidations count="12">
    <dataValidation type="list" allowBlank="1" showInputMessage="1" showErrorMessage="1" errorTitle="Invalid Data" error="Please select one option from the drop down list" sqref="AA9:AA10" xr:uid="{71041552-47DD-4B37-B422-B9A39E88B5E7}">
      <formula1>$AC$96:$AC$97</formula1>
    </dataValidation>
    <dataValidation type="list" allowBlank="1" showInputMessage="1" showErrorMessage="1" errorTitle="Invalid Data" error="Please select one option from the drop down list" sqref="M9:M10" xr:uid="{768B69CA-D76A-4503-AE70-B4A1FE48D419}">
      <formula1>$AC$37:$AC$42</formula1>
    </dataValidation>
    <dataValidation type="list" allowBlank="1" showInputMessage="1" showErrorMessage="1" errorTitle="Invalid Data" error="Please select one option from the drop down list" sqref="Y9:Y10" xr:uid="{7CEF7A88-EB77-424B-9304-46FC87303678}">
      <formula1>$AC$88:$AC$93</formula1>
    </dataValidation>
    <dataValidation type="list" allowBlank="1" showInputMessage="1" showErrorMessage="1" errorTitle="Invalid Data" error="Please select one option from the drop down list" sqref="O9:O10" xr:uid="{6C0470EC-6E68-4CCC-A8D5-25C3C0653DAE}">
      <formula1>$AC$45:$AC$53</formula1>
    </dataValidation>
    <dataValidation type="list" allowBlank="1" showInputMessage="1" showErrorMessage="1" errorTitle="Invalid Data" error="Please select one option from the drop down list" sqref="K9:K10" xr:uid="{4D40ED99-1E13-42E1-9BD0-AF8829DA2FA6}">
      <formula1>$AC$31:$AC$34</formula1>
    </dataValidation>
    <dataValidation type="list" allowBlank="1" showInputMessage="1" showErrorMessage="1" errorTitle="Invalid Data" error="Please select one option from the drop down list" sqref="I9:I10" xr:uid="{4604A499-C4A7-48B3-A88C-A7B0D4637DE2}">
      <formula1>$AC$26:$AC$28</formula1>
    </dataValidation>
    <dataValidation type="list" allowBlank="1" showInputMessage="1" showErrorMessage="1" errorTitle="Invalid Data" error="Please select one option from the drop down list" sqref="G9:G10" xr:uid="{04CCE959-BE45-4B62-9558-B2B2790012BB}">
      <formula1>$AC$21:$AC$23</formula1>
    </dataValidation>
    <dataValidation type="list" allowBlank="1" showInputMessage="1" showErrorMessage="1" errorTitle="Invalid Data" error="Please select one option from the drop down list" sqref="S9:S10" xr:uid="{291F5785-60F7-40B2-B445-FF5F6117E253}">
      <formula1>$AC$64:$AC$75</formula1>
    </dataValidation>
    <dataValidation type="list" allowBlank="1" showInputMessage="1" showErrorMessage="1" errorTitle="Invalid Data" error="Please select one option from the drop down list" sqref="Q9:Q10" xr:uid="{643A67C5-F0F6-4D84-8C71-EB3473C110E2}">
      <formula1>$AC$56:$AC$61</formula1>
    </dataValidation>
    <dataValidation type="list" allowBlank="1" showInputMessage="1" showErrorMessage="1" errorTitle="Invalid Data" error="Please select one option from the drop down list" sqref="U9:U10" xr:uid="{85BD80D0-DACC-48C9-A580-7C6FE5B6EA41}">
      <formula1>$AC$78:$AC$80</formula1>
    </dataValidation>
    <dataValidation type="list" allowBlank="1" showInputMessage="1" showErrorMessage="1" errorTitle="Invalid Data" error="Please select one option from the drop down list" promptTitle="Click here to select options" prompt=" " sqref="E9:E10" xr:uid="{E43A8C66-1AF1-4949-B3F2-02F65CF34B86}">
      <formula1>$C$15:$C$18</formula1>
    </dataValidation>
    <dataValidation type="list" allowBlank="1" showInputMessage="1" showErrorMessage="1" errorTitle="Invalid Data" error="Please select one option from the drop down list" sqref="W9:W10" xr:uid="{CF556CBF-6431-4677-B453-724E040464F7}">
      <formula1>$C$83:$C$85</formula1>
    </dataValidation>
  </dataValidations>
  <printOptions horizontalCentered="1"/>
  <pageMargins left="0.5" right="0.25" top="0.25" bottom="0.65" header="0.5" footer="0.28000000000000003"/>
  <pageSetup scale="38" orientation="portrait" horizontalDpi="1200" verticalDpi="1200" r:id="rId1"/>
  <headerFooter alignWithMargins="0">
    <oddFooter>&amp;LPage: &amp;P, &amp;D&amp;C620 Technology Drive  ●   Ann Arbor, MI    ●    48108    ●    Ph.  734.677.6100   ●    Fax: 734.677.6105
&amp;"Arial,Bold"&amp;Uwww.dynics.com&amp;R&amp;"Impact,Regular"EW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EW</vt:lpstr>
    </vt:vector>
  </TitlesOfParts>
  <Company>Dynics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2023-01-31T16:01:19Z</dcterms:created>
  <dcterms:modified xsi:type="dcterms:W3CDTF">2023-01-31T16:01:44Z</dcterms:modified>
</cp:coreProperties>
</file>